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480" yWindow="690" windowWidth="17400" windowHeight="11475"/>
  </bookViews>
  <sheets>
    <sheet name="Indice" sheetId="39" r:id="rId1"/>
    <sheet name="Glossário" sheetId="41" r:id="rId2"/>
    <sheet name="Nota Introdutória" sheetId="40" r:id="rId3"/>
    <sheet name="GRÁFICO01" sheetId="18" r:id="rId4"/>
    <sheet name="QUADRO01 - CONTINENTE" sheetId="1" r:id="rId5"/>
    <sheet name="QUADRO01 - MADEIRA" sheetId="45" r:id="rId6"/>
    <sheet name="GRÁFICO02" sheetId="19" r:id="rId7"/>
    <sheet name="GRÁFICO03" sheetId="28" r:id="rId8"/>
    <sheet name="GRÁFICO04" sheetId="29" r:id="rId9"/>
    <sheet name="QUADRO02 - CONTINENTE" sheetId="2" r:id="rId10"/>
    <sheet name="QUADRO02 - MADEIRA" sheetId="42" r:id="rId11"/>
    <sheet name="QUADRO02 - DRAP" sheetId="48" r:id="rId12"/>
    <sheet name="QUADRO02 - DRAP RPB" sheetId="49" r:id="rId13"/>
    <sheet name="QUADRO02 - DRAP RPA" sheetId="50" r:id="rId14"/>
    <sheet name="QUADRO02 - DRAP AZD" sheetId="51" r:id="rId15"/>
    <sheet name="QUADRO02 - DRAP MAA" sheetId="52" r:id="rId16"/>
    <sheet name="QUADRO02 - DRAP MAA MPB " sheetId="53" r:id="rId17"/>
    <sheet name="QUADRO02- DRAP MAA MPRODI" sheetId="54" r:id="rId18"/>
    <sheet name="QUADRO03 - CONTINENTE" sheetId="14" r:id="rId19"/>
    <sheet name="QUADRO03 - MADEIRA" sheetId="43" r:id="rId20"/>
    <sheet name="QUADRO04 - CONTINENTE" sheetId="15" r:id="rId21"/>
    <sheet name="QUADRO04 - MADEIRA" sheetId="44" r:id="rId22"/>
    <sheet name="QUADRO05 - CONTINENTE" sheetId="16" r:id="rId23"/>
    <sheet name="QUADRO05 - MADEIRA" sheetId="46" r:id="rId24"/>
    <sheet name="QUADRO06" sheetId="6" r:id="rId25"/>
    <sheet name="QUADRO07" sheetId="17" r:id="rId26"/>
    <sheet name="GRÁFICO05" sheetId="22" r:id="rId27"/>
    <sheet name="GRÁFICO06" sheetId="23" r:id="rId28"/>
    <sheet name="GRÁFICO07" sheetId="24" r:id="rId29"/>
    <sheet name="GRÁFICO08" sheetId="25" r:id="rId30"/>
    <sheet name="QUADRO08 - CONTINENTE" sheetId="7" r:id="rId31"/>
    <sheet name="QUADRO08 - MADEIRA" sheetId="47" r:id="rId32"/>
    <sheet name="QUADRO09" sheetId="8" r:id="rId33"/>
    <sheet name="QUADRO10" sheetId="9" r:id="rId34"/>
    <sheet name="QUADRO11" sheetId="10" r:id="rId35"/>
    <sheet name="QUADRO12" sheetId="11" r:id="rId36"/>
    <sheet name="QUADRO13" sheetId="12" r:id="rId37"/>
    <sheet name="QUADRO14" sheetId="13" r:id="rId38"/>
    <sheet name="QUADRO15" sheetId="30" r:id="rId39"/>
    <sheet name="GRÁFICO25" sheetId="31" r:id="rId40"/>
    <sheet name="QUADRO16" sheetId="32" r:id="rId41"/>
    <sheet name="QUADRO17" sheetId="33" r:id="rId42"/>
    <sheet name="QUADRO18" sheetId="34" r:id="rId43"/>
    <sheet name="QUADRO19" sheetId="35" r:id="rId44"/>
    <sheet name="QUADRO20E21" sheetId="36" r:id="rId45"/>
    <sheet name="QUADRO22" sheetId="38" r:id="rId46"/>
  </sheets>
  <definedNames>
    <definedName name="_xlnm._FilterDatabase" localSheetId="24" hidden="1">QUADRO06!$A$3:$C$138</definedName>
    <definedName name="_xlnm.Print_Area" localSheetId="1">Glossário!$B$4:$C$24</definedName>
    <definedName name="_xlnm.Print_Area" localSheetId="3">GRÁFICO01!$A$1:$H$25</definedName>
    <definedName name="_xlnm.Print_Area" localSheetId="6">GRÁFICO02!$A$1:$L$41</definedName>
    <definedName name="_xlnm.Print_Area" localSheetId="7">GRÁFICO03!$A$1:$M$41</definedName>
    <definedName name="_xlnm.Print_Area" localSheetId="8">GRÁFICO04!$A$1:$H$25</definedName>
    <definedName name="_xlnm.Print_Area" localSheetId="26">GRÁFICO05!$A$1:$H$25</definedName>
    <definedName name="_xlnm.Print_Area" localSheetId="27">GRÁFICO06!$A$1:$H$25</definedName>
    <definedName name="_xlnm.Print_Area" localSheetId="28">GRÁFICO07!$A$1:$H$25</definedName>
    <definedName name="_xlnm.Print_Area" localSheetId="29">GRÁFICO08!$A$1:$H$50</definedName>
    <definedName name="_xlnm.Print_Area" localSheetId="39">GRÁFICO25!$A$1:$N$41</definedName>
    <definedName name="_xlnm.Print_Area" localSheetId="0">Indice!$B$2:$E$147</definedName>
    <definedName name="_xlnm.Print_Area" localSheetId="2">'Nota Introdutória'!$B$4:$D$8</definedName>
    <definedName name="_xlnm.Print_Area" localSheetId="4">'QUADRO01 - CONTINENTE'!$A$1:$O$32</definedName>
    <definedName name="_xlnm.Print_Area" localSheetId="5">'QUADRO01 - MADEIRA'!$A$1:$N$1</definedName>
    <definedName name="_xlnm.Print_Area" localSheetId="10">'QUADRO02 - MADEIRA'!$A$1:$A$124</definedName>
    <definedName name="_xlnm.Print_Area" localSheetId="18">'QUADRO03 - CONTINENTE'!$A$1:$C$24</definedName>
    <definedName name="_xlnm.Print_Area" localSheetId="19">'QUADRO03 - MADEIRA'!$A$1:$A$16</definedName>
    <definedName name="_xlnm.Print_Area" localSheetId="22">'QUADRO05 - CONTINENTE'!$A$1:$E$16</definedName>
    <definedName name="_xlnm.Print_Area" localSheetId="23">'QUADRO05 - MADEIRA'!$A$1:$E$14</definedName>
    <definedName name="_xlnm.Print_Area" localSheetId="32">QUADRO09!$A$1:$Q$33</definedName>
    <definedName name="_xlnm.Print_Area" localSheetId="33">QUADRO10!$A$1:$Q$33</definedName>
    <definedName name="_xlnm.Print_Area" localSheetId="34">QUADRO11!$A$1:$Q$33</definedName>
    <definedName name="_xlnm.Print_Area" localSheetId="35">QUADRO12!$A$1:$Q$54</definedName>
    <definedName name="_xlnm.Print_Area" localSheetId="36">QUADRO13!$A$1:$Z$54</definedName>
    <definedName name="_xlnm.Print_Area" localSheetId="37">QUADRO14!$B$1:$K$15</definedName>
    <definedName name="_xlnm.Print_Area" localSheetId="41">QUADRO17!$A$1:$E$30</definedName>
    <definedName name="_xlnm.Print_Area" localSheetId="42">QUADRO18!$A$1:$O$22</definedName>
    <definedName name="_xlnm.Print_Area" localSheetId="44">QUADRO20E21!$A$1:$F$25</definedName>
    <definedName name="_xlnm.Print_Area" localSheetId="45">QUADRO22!$A$1:$E$27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Indice!$2:$4</definedName>
    <definedName name="_xlnm.Print_Titles" localSheetId="9">'QUADRO02 - CONTINENTE'!$1:$4</definedName>
    <definedName name="_xlnm.Print_Titles" localSheetId="11">'QUADRO02 - DRAP'!$1:$4</definedName>
    <definedName name="_xlnm.Print_Titles" localSheetId="14">'QUADRO02 - DRAP AZD'!$1:$4</definedName>
    <definedName name="_xlnm.Print_Titles" localSheetId="15">'QUADRO02 - DRAP MAA'!$1:$4</definedName>
    <definedName name="_xlnm.Print_Titles" localSheetId="16">'QUADRO02 - DRAP MAA MPB '!$1:$4</definedName>
    <definedName name="_xlnm.Print_Titles" localSheetId="13">'QUADRO02 - DRAP RPA'!$1:$4</definedName>
    <definedName name="_xlnm.Print_Titles" localSheetId="12">'QUADRO02 - DRAP RPB'!$1:$4</definedName>
    <definedName name="_xlnm.Print_Titles" localSheetId="10">'QUADRO02 - MADEIRA'!$1:$4</definedName>
    <definedName name="_xlnm.Print_Titles" localSheetId="17">'QUADRO02- DRAP MAA MPRODI'!$1:$4</definedName>
    <definedName name="_xlnm.Print_Titles" localSheetId="24">QUADRO06!$1:$4</definedName>
    <definedName name="_xlnm.Print_Titles" localSheetId="25">QUADRO07!$1:$4</definedName>
    <definedName name="_xlnm.Print_Titles" localSheetId="30">'QUADRO08 - CONTINENTE'!$1:$6</definedName>
    <definedName name="_xlnm.Print_Titles" localSheetId="31">'QUADRO08 - MADEIRA'!$1:$6</definedName>
  </definedNames>
  <calcPr calcId="145621"/>
</workbook>
</file>

<file path=xl/calcChain.xml><?xml version="1.0" encoding="utf-8"?>
<calcChain xmlns="http://schemas.openxmlformats.org/spreadsheetml/2006/main">
  <c r="D42" i="44" l="1"/>
  <c r="D35" i="44"/>
  <c r="D23" i="44"/>
  <c r="E15" i="46" l="1"/>
  <c r="E11" i="46"/>
  <c r="E7" i="46"/>
  <c r="D47" i="44"/>
  <c r="D14" i="44"/>
  <c r="D48" i="44" s="1"/>
  <c r="D23" i="15"/>
  <c r="D35" i="15"/>
  <c r="D14" i="15"/>
  <c r="E16" i="46" l="1"/>
  <c r="M13" i="45"/>
  <c r="M14" i="45"/>
  <c r="M12" i="45"/>
  <c r="E13" i="45"/>
  <c r="E14" i="45"/>
  <c r="M23" i="1"/>
  <c r="D95" i="39" l="1"/>
  <c r="D91" i="39"/>
  <c r="D85" i="39"/>
  <c r="D81" i="39"/>
  <c r="I11" i="10"/>
  <c r="I10" i="10"/>
  <c r="I9" i="10"/>
  <c r="I8" i="10"/>
  <c r="I7" i="10"/>
  <c r="I12" i="10" s="1"/>
  <c r="G11" i="10"/>
  <c r="G10" i="10"/>
  <c r="G9" i="10"/>
  <c r="G8" i="10"/>
  <c r="G7" i="10"/>
  <c r="G11" i="9"/>
  <c r="G10" i="9"/>
  <c r="G9" i="9"/>
  <c r="G8" i="9"/>
  <c r="G7" i="9"/>
  <c r="I11" i="9"/>
  <c r="I10" i="9"/>
  <c r="I9" i="9"/>
  <c r="I8" i="9"/>
  <c r="I7" i="9"/>
  <c r="G12" i="10" l="1"/>
  <c r="G12" i="9"/>
  <c r="I12" i="9"/>
  <c r="R66" i="54"/>
  <c r="R65" i="54"/>
  <c r="R59" i="54"/>
  <c r="R50" i="54"/>
  <c r="R46" i="54"/>
  <c r="R45" i="54"/>
  <c r="R44" i="54"/>
  <c r="R42" i="54"/>
  <c r="R40" i="54"/>
  <c r="R39" i="54"/>
  <c r="R38" i="54"/>
  <c r="R36" i="54"/>
  <c r="R34" i="54"/>
  <c r="R33" i="54"/>
  <c r="R18" i="54"/>
  <c r="R17" i="54"/>
  <c r="R16" i="54"/>
  <c r="R14" i="54"/>
  <c r="R12" i="54"/>
  <c r="R11" i="54"/>
  <c r="S11" i="54"/>
  <c r="S9" i="54"/>
  <c r="S8" i="54"/>
  <c r="S5" i="54"/>
  <c r="Q195" i="54"/>
  <c r="O195" i="54"/>
  <c r="M195" i="54"/>
  <c r="K195" i="54"/>
  <c r="I195" i="54"/>
  <c r="R194" i="54"/>
  <c r="R193" i="54"/>
  <c r="R192" i="54"/>
  <c r="S191" i="54"/>
  <c r="R191" i="54"/>
  <c r="S190" i="54"/>
  <c r="R190" i="54"/>
  <c r="R189" i="54"/>
  <c r="R188" i="54"/>
  <c r="R187" i="54"/>
  <c r="S186" i="54"/>
  <c r="R186" i="54"/>
  <c r="S185" i="54"/>
  <c r="R185" i="54"/>
  <c r="S184" i="54"/>
  <c r="R184" i="54"/>
  <c r="S183" i="54"/>
  <c r="R183" i="54"/>
  <c r="S182" i="54"/>
  <c r="R182" i="54"/>
  <c r="S181" i="54"/>
  <c r="R181" i="54"/>
  <c r="R180" i="54"/>
  <c r="R179" i="54"/>
  <c r="R178" i="54"/>
  <c r="S177" i="54"/>
  <c r="R177" i="54"/>
  <c r="S176" i="54"/>
  <c r="R176" i="54"/>
  <c r="S175" i="54"/>
  <c r="R175" i="54"/>
  <c r="R174" i="54"/>
  <c r="S173" i="54"/>
  <c r="R173" i="54"/>
  <c r="S172" i="54"/>
  <c r="R172" i="54"/>
  <c r="S171" i="54"/>
  <c r="R171" i="54"/>
  <c r="S170" i="54"/>
  <c r="R170" i="54"/>
  <c r="S169" i="54"/>
  <c r="R169" i="54"/>
  <c r="S168" i="54"/>
  <c r="R168" i="54"/>
  <c r="S167" i="54"/>
  <c r="R167" i="54"/>
  <c r="S166" i="54"/>
  <c r="R166" i="54"/>
  <c r="S165" i="54"/>
  <c r="R165" i="54"/>
  <c r="S164" i="54"/>
  <c r="R164" i="54"/>
  <c r="S163" i="54"/>
  <c r="R163" i="54"/>
  <c r="S162" i="54"/>
  <c r="R162" i="54"/>
  <c r="S161" i="54"/>
  <c r="R161" i="54"/>
  <c r="S160" i="54"/>
  <c r="R160" i="54"/>
  <c r="R159" i="54"/>
  <c r="R158" i="54"/>
  <c r="R157" i="54"/>
  <c r="S156" i="54"/>
  <c r="R156" i="54"/>
  <c r="S155" i="54"/>
  <c r="R155" i="54"/>
  <c r="S154" i="54"/>
  <c r="R154" i="54"/>
  <c r="S153" i="54"/>
  <c r="R153" i="54"/>
  <c r="R152" i="54"/>
  <c r="S151" i="54"/>
  <c r="S152" i="54" s="1"/>
  <c r="R151" i="54"/>
  <c r="R150" i="54"/>
  <c r="S149" i="54"/>
  <c r="R149" i="54"/>
  <c r="S148" i="54"/>
  <c r="R148" i="54"/>
  <c r="S147" i="54"/>
  <c r="R147" i="54"/>
  <c r="S146" i="54"/>
  <c r="R146" i="54"/>
  <c r="S145" i="54"/>
  <c r="R145" i="54"/>
  <c r="S144" i="54"/>
  <c r="R144" i="54"/>
  <c r="R143" i="54"/>
  <c r="S142" i="54"/>
  <c r="R142" i="54"/>
  <c r="S141" i="54"/>
  <c r="R141" i="54"/>
  <c r="S140" i="54"/>
  <c r="R140" i="54"/>
  <c r="S139" i="54"/>
  <c r="R139" i="54"/>
  <c r="S138" i="54"/>
  <c r="R138" i="54"/>
  <c r="S137" i="54"/>
  <c r="R137" i="54"/>
  <c r="S136" i="54"/>
  <c r="R136" i="54"/>
  <c r="S135" i="54"/>
  <c r="R135" i="54"/>
  <c r="S134" i="54"/>
  <c r="R134" i="54"/>
  <c r="S133" i="54"/>
  <c r="R133" i="54"/>
  <c r="S132" i="54"/>
  <c r="R132" i="54"/>
  <c r="S131" i="54"/>
  <c r="R131" i="54"/>
  <c r="R130" i="54"/>
  <c r="S129" i="54"/>
  <c r="R129" i="54"/>
  <c r="S128" i="54"/>
  <c r="R128" i="54"/>
  <c r="S127" i="54"/>
  <c r="R127" i="54"/>
  <c r="S126" i="54"/>
  <c r="R126" i="54"/>
  <c r="S125" i="54"/>
  <c r="R125" i="54"/>
  <c r="S124" i="54"/>
  <c r="R124" i="54"/>
  <c r="S123" i="54"/>
  <c r="R123" i="54"/>
  <c r="S122" i="54"/>
  <c r="R122" i="54"/>
  <c r="S121" i="54"/>
  <c r="R121" i="54"/>
  <c r="S120" i="54"/>
  <c r="R120" i="54"/>
  <c r="S119" i="54"/>
  <c r="R119" i="54"/>
  <c r="S118" i="54"/>
  <c r="R118" i="54"/>
  <c r="S117" i="54"/>
  <c r="R117" i="54"/>
  <c r="S116" i="54"/>
  <c r="R116" i="54"/>
  <c r="S115" i="54"/>
  <c r="R115" i="54"/>
  <c r="S114" i="54"/>
  <c r="R114" i="54"/>
  <c r="S113" i="54"/>
  <c r="R113" i="54"/>
  <c r="S112" i="54"/>
  <c r="R112" i="54"/>
  <c r="S111" i="54"/>
  <c r="R111" i="54"/>
  <c r="S110" i="54"/>
  <c r="R110" i="54"/>
  <c r="S109" i="54"/>
  <c r="R109" i="54"/>
  <c r="S108" i="54"/>
  <c r="R108" i="54"/>
  <c r="S107" i="54"/>
  <c r="R107" i="54"/>
  <c r="S106" i="54"/>
  <c r="R106" i="54"/>
  <c r="S105" i="54"/>
  <c r="R105" i="54"/>
  <c r="S104" i="54"/>
  <c r="R104" i="54"/>
  <c r="S103" i="54"/>
  <c r="R103" i="54"/>
  <c r="S102" i="54"/>
  <c r="R102" i="54"/>
  <c r="S101" i="54"/>
  <c r="R101" i="54"/>
  <c r="S100" i="54"/>
  <c r="R100" i="54"/>
  <c r="R99" i="54"/>
  <c r="S98" i="54"/>
  <c r="R98" i="54"/>
  <c r="S97" i="54"/>
  <c r="R97" i="54"/>
  <c r="S96" i="54"/>
  <c r="R96" i="54"/>
  <c r="S95" i="54"/>
  <c r="S94" i="54"/>
  <c r="S93" i="54"/>
  <c r="S92" i="54"/>
  <c r="R91" i="54"/>
  <c r="S90" i="54"/>
  <c r="S91" i="54" s="1"/>
  <c r="R90" i="54"/>
  <c r="S88" i="54"/>
  <c r="S87" i="54"/>
  <c r="S86" i="54"/>
  <c r="S85" i="54"/>
  <c r="S84" i="54"/>
  <c r="S83" i="54"/>
  <c r="S82" i="54"/>
  <c r="S81" i="54"/>
  <c r="S80" i="54"/>
  <c r="S79" i="54"/>
  <c r="R78" i="54"/>
  <c r="S77" i="54"/>
  <c r="R77" i="54"/>
  <c r="S76" i="54"/>
  <c r="R76" i="54"/>
  <c r="S75" i="54"/>
  <c r="R75" i="54"/>
  <c r="S73" i="54"/>
  <c r="S72" i="54"/>
  <c r="S71" i="54"/>
  <c r="S70" i="54"/>
  <c r="S69" i="54"/>
  <c r="S68" i="54"/>
  <c r="S67" i="54"/>
  <c r="S65" i="54"/>
  <c r="S66" i="54" s="1"/>
  <c r="S63" i="54"/>
  <c r="S62" i="54"/>
  <c r="S61" i="54"/>
  <c r="S64" i="54" s="1"/>
  <c r="R60" i="54"/>
  <c r="S59" i="54"/>
  <c r="S60" i="54" s="1"/>
  <c r="S57" i="54"/>
  <c r="S56" i="54"/>
  <c r="S55" i="54"/>
  <c r="S54" i="54"/>
  <c r="S53" i="54"/>
  <c r="S52" i="54"/>
  <c r="S51" i="54"/>
  <c r="S49" i="54"/>
  <c r="S50" i="54" s="1"/>
  <c r="R49" i="54"/>
  <c r="S47" i="54"/>
  <c r="S48" i="54" s="1"/>
  <c r="S45" i="54"/>
  <c r="S44" i="54"/>
  <c r="S43" i="54"/>
  <c r="R43" i="54"/>
  <c r="S42" i="54"/>
  <c r="S41" i="54"/>
  <c r="R41" i="54"/>
  <c r="S40" i="54"/>
  <c r="S39" i="54"/>
  <c r="S38" i="54"/>
  <c r="S37" i="54"/>
  <c r="R37" i="54"/>
  <c r="S36" i="54"/>
  <c r="S35" i="54"/>
  <c r="R35" i="54"/>
  <c r="S34" i="54"/>
  <c r="S33" i="54"/>
  <c r="S31" i="54"/>
  <c r="S30" i="54"/>
  <c r="S29" i="54"/>
  <c r="S28" i="54"/>
  <c r="S27" i="54"/>
  <c r="S26" i="54"/>
  <c r="S25" i="54"/>
  <c r="S24" i="54"/>
  <c r="S23" i="54"/>
  <c r="S22" i="54"/>
  <c r="S21" i="54"/>
  <c r="S20" i="54"/>
  <c r="R19" i="54"/>
  <c r="S18" i="54"/>
  <c r="S17" i="54"/>
  <c r="S16" i="54"/>
  <c r="S15" i="54"/>
  <c r="S14" i="54"/>
  <c r="S13" i="54"/>
  <c r="R13" i="54"/>
  <c r="S12" i="54"/>
  <c r="S7" i="54"/>
  <c r="S6" i="54"/>
  <c r="R18" i="53"/>
  <c r="R16" i="53"/>
  <c r="R15" i="53"/>
  <c r="R14" i="53"/>
  <c r="R12" i="53"/>
  <c r="S11" i="53"/>
  <c r="R11" i="53"/>
  <c r="R9" i="53"/>
  <c r="S8" i="53"/>
  <c r="R8" i="53"/>
  <c r="R6" i="53"/>
  <c r="S6" i="53"/>
  <c r="S5" i="53"/>
  <c r="Q195" i="53"/>
  <c r="O195" i="53"/>
  <c r="M195" i="53"/>
  <c r="K195" i="53"/>
  <c r="I195" i="53"/>
  <c r="R194" i="53"/>
  <c r="R193" i="53"/>
  <c r="R192" i="53"/>
  <c r="S191" i="53"/>
  <c r="R191" i="53"/>
  <c r="S190" i="53"/>
  <c r="R190" i="53"/>
  <c r="R189" i="53"/>
  <c r="R188" i="53"/>
  <c r="R187" i="53"/>
  <c r="S186" i="53"/>
  <c r="R186" i="53"/>
  <c r="S185" i="53"/>
  <c r="R185" i="53"/>
  <c r="S184" i="53"/>
  <c r="R184" i="53"/>
  <c r="S183" i="53"/>
  <c r="R183" i="53"/>
  <c r="S182" i="53"/>
  <c r="R182" i="53"/>
  <c r="S181" i="53"/>
  <c r="R181" i="53"/>
  <c r="R180" i="53"/>
  <c r="R179" i="53"/>
  <c r="R178" i="53"/>
  <c r="S177" i="53"/>
  <c r="R177" i="53"/>
  <c r="S176" i="53"/>
  <c r="R176" i="53"/>
  <c r="S175" i="53"/>
  <c r="R175" i="53"/>
  <c r="R174" i="53"/>
  <c r="S173" i="53"/>
  <c r="R173" i="53"/>
  <c r="S172" i="53"/>
  <c r="R172" i="53"/>
  <c r="S171" i="53"/>
  <c r="R171" i="53"/>
  <c r="S170" i="53"/>
  <c r="R170" i="53"/>
  <c r="S169" i="53"/>
  <c r="R169" i="53"/>
  <c r="S168" i="53"/>
  <c r="R168" i="53"/>
  <c r="S167" i="53"/>
  <c r="R167" i="53"/>
  <c r="S166" i="53"/>
  <c r="R166" i="53"/>
  <c r="S165" i="53"/>
  <c r="R165" i="53"/>
  <c r="S164" i="53"/>
  <c r="R164" i="53"/>
  <c r="S163" i="53"/>
  <c r="R163" i="53"/>
  <c r="S162" i="53"/>
  <c r="R162" i="53"/>
  <c r="S161" i="53"/>
  <c r="R161" i="53"/>
  <c r="S160" i="53"/>
  <c r="R160" i="53"/>
  <c r="R159" i="53"/>
  <c r="R158" i="53"/>
  <c r="R157" i="53"/>
  <c r="S156" i="53"/>
  <c r="R156" i="53"/>
  <c r="S155" i="53"/>
  <c r="R155" i="53"/>
  <c r="S154" i="53"/>
  <c r="R154" i="53"/>
  <c r="S153" i="53"/>
  <c r="R153" i="53"/>
  <c r="R152" i="53"/>
  <c r="S151" i="53"/>
  <c r="S152" i="53" s="1"/>
  <c r="R151" i="53"/>
  <c r="R150" i="53"/>
  <c r="S149" i="53"/>
  <c r="R149" i="53"/>
  <c r="S148" i="53"/>
  <c r="R148" i="53"/>
  <c r="S147" i="53"/>
  <c r="R147" i="53"/>
  <c r="S146" i="53"/>
  <c r="R146" i="53"/>
  <c r="S145" i="53"/>
  <c r="R145" i="53"/>
  <c r="S144" i="53"/>
  <c r="R144" i="53"/>
  <c r="R143" i="53"/>
  <c r="S142" i="53"/>
  <c r="R142" i="53"/>
  <c r="S141" i="53"/>
  <c r="R141" i="53"/>
  <c r="S140" i="53"/>
  <c r="R140" i="53"/>
  <c r="S139" i="53"/>
  <c r="R139" i="53"/>
  <c r="S138" i="53"/>
  <c r="R138" i="53"/>
  <c r="S137" i="53"/>
  <c r="R137" i="53"/>
  <c r="S136" i="53"/>
  <c r="R136" i="53"/>
  <c r="S135" i="53"/>
  <c r="R135" i="53"/>
  <c r="S134" i="53"/>
  <c r="R134" i="53"/>
  <c r="S133" i="53"/>
  <c r="R133" i="53"/>
  <c r="S132" i="53"/>
  <c r="R132" i="53"/>
  <c r="S131" i="53"/>
  <c r="R131" i="53"/>
  <c r="R130" i="53"/>
  <c r="S129" i="53"/>
  <c r="R129" i="53"/>
  <c r="S128" i="53"/>
  <c r="R128" i="53"/>
  <c r="S127" i="53"/>
  <c r="R127" i="53"/>
  <c r="S126" i="53"/>
  <c r="R126" i="53"/>
  <c r="S125" i="53"/>
  <c r="R125" i="53"/>
  <c r="S124" i="53"/>
  <c r="R124" i="53"/>
  <c r="S123" i="53"/>
  <c r="R123" i="53"/>
  <c r="S122" i="53"/>
  <c r="R122" i="53"/>
  <c r="S121" i="53"/>
  <c r="R121" i="53"/>
  <c r="S120" i="53"/>
  <c r="R120" i="53"/>
  <c r="S119" i="53"/>
  <c r="R119" i="53"/>
  <c r="S118" i="53"/>
  <c r="R118" i="53"/>
  <c r="S117" i="53"/>
  <c r="R117" i="53"/>
  <c r="S116" i="53"/>
  <c r="R116" i="53"/>
  <c r="S115" i="53"/>
  <c r="R115" i="53"/>
  <c r="S114" i="53"/>
  <c r="R114" i="53"/>
  <c r="S113" i="53"/>
  <c r="R113" i="53"/>
  <c r="S112" i="53"/>
  <c r="R112" i="53"/>
  <c r="S111" i="53"/>
  <c r="R111" i="53"/>
  <c r="S110" i="53"/>
  <c r="R110" i="53"/>
  <c r="S109" i="53"/>
  <c r="R109" i="53"/>
  <c r="S108" i="53"/>
  <c r="R108" i="53"/>
  <c r="S107" i="53"/>
  <c r="R107" i="53"/>
  <c r="S106" i="53"/>
  <c r="R106" i="53"/>
  <c r="S105" i="53"/>
  <c r="R105" i="53"/>
  <c r="S104" i="53"/>
  <c r="R104" i="53"/>
  <c r="S103" i="53"/>
  <c r="R103" i="53"/>
  <c r="S102" i="53"/>
  <c r="R102" i="53"/>
  <c r="S101" i="53"/>
  <c r="R101" i="53"/>
  <c r="S100" i="53"/>
  <c r="R100" i="53"/>
  <c r="R99" i="53"/>
  <c r="S98" i="53"/>
  <c r="R98" i="53"/>
  <c r="S97" i="53"/>
  <c r="R97" i="53"/>
  <c r="S96" i="53"/>
  <c r="R96" i="53"/>
  <c r="S95" i="53"/>
  <c r="R95" i="53"/>
  <c r="S94" i="53"/>
  <c r="R94" i="53"/>
  <c r="S93" i="53"/>
  <c r="R93" i="53"/>
  <c r="S92" i="53"/>
  <c r="R92" i="53"/>
  <c r="R91" i="53"/>
  <c r="S90" i="53"/>
  <c r="S91" i="53" s="1"/>
  <c r="R90" i="53"/>
  <c r="R89" i="53"/>
  <c r="S88" i="53"/>
  <c r="R88" i="53"/>
  <c r="S87" i="53"/>
  <c r="R87" i="53"/>
  <c r="S86" i="53"/>
  <c r="R86" i="53"/>
  <c r="S85" i="53"/>
  <c r="R85" i="53"/>
  <c r="S84" i="53"/>
  <c r="R84" i="53"/>
  <c r="S83" i="53"/>
  <c r="R83" i="53"/>
  <c r="S82" i="53"/>
  <c r="R82" i="53"/>
  <c r="S81" i="53"/>
  <c r="R81" i="53"/>
  <c r="S80" i="53"/>
  <c r="R80" i="53"/>
  <c r="S79" i="53"/>
  <c r="R79" i="53"/>
  <c r="R78" i="53"/>
  <c r="S77" i="53"/>
  <c r="R77" i="53"/>
  <c r="S76" i="53"/>
  <c r="R76" i="53"/>
  <c r="S75" i="53"/>
  <c r="R75" i="53"/>
  <c r="R74" i="53"/>
  <c r="S73" i="53"/>
  <c r="R73" i="53"/>
  <c r="S72" i="53"/>
  <c r="R72" i="53"/>
  <c r="S71" i="53"/>
  <c r="R71" i="53"/>
  <c r="S70" i="53"/>
  <c r="R70" i="53"/>
  <c r="S69" i="53"/>
  <c r="R69" i="53"/>
  <c r="S68" i="53"/>
  <c r="R68" i="53"/>
  <c r="S67" i="53"/>
  <c r="R67" i="53"/>
  <c r="R66" i="53"/>
  <c r="S65" i="53"/>
  <c r="S66" i="53" s="1"/>
  <c r="R65" i="53"/>
  <c r="R64" i="53"/>
  <c r="S63" i="53"/>
  <c r="R63" i="53"/>
  <c r="S62" i="53"/>
  <c r="R62" i="53"/>
  <c r="S61" i="53"/>
  <c r="R61" i="53"/>
  <c r="R60" i="53"/>
  <c r="S59" i="53"/>
  <c r="S60" i="53" s="1"/>
  <c r="R59" i="53"/>
  <c r="R58" i="53"/>
  <c r="S57" i="53"/>
  <c r="R57" i="53"/>
  <c r="S56" i="53"/>
  <c r="R56" i="53"/>
  <c r="S55" i="53"/>
  <c r="R55" i="53"/>
  <c r="S54" i="53"/>
  <c r="R54" i="53"/>
  <c r="S53" i="53"/>
  <c r="R53" i="53"/>
  <c r="S52" i="53"/>
  <c r="R52" i="53"/>
  <c r="S51" i="53"/>
  <c r="R51" i="53"/>
  <c r="R50" i="53"/>
  <c r="S49" i="53"/>
  <c r="S50" i="53" s="1"/>
  <c r="R49" i="53"/>
  <c r="R48" i="53"/>
  <c r="S47" i="53"/>
  <c r="S48" i="53" s="1"/>
  <c r="R47" i="53"/>
  <c r="R46" i="53"/>
  <c r="S45" i="53"/>
  <c r="R45" i="53"/>
  <c r="S44" i="53"/>
  <c r="R44" i="53"/>
  <c r="S43" i="53"/>
  <c r="R43" i="53"/>
  <c r="S42" i="53"/>
  <c r="R42" i="53"/>
  <c r="S41" i="53"/>
  <c r="R41" i="53"/>
  <c r="S40" i="53"/>
  <c r="R40" i="53"/>
  <c r="S39" i="53"/>
  <c r="R39" i="53"/>
  <c r="S38" i="53"/>
  <c r="R38" i="53"/>
  <c r="S37" i="53"/>
  <c r="R37" i="53"/>
  <c r="S36" i="53"/>
  <c r="R36" i="53"/>
  <c r="S35" i="53"/>
  <c r="R35" i="53"/>
  <c r="S34" i="53"/>
  <c r="R34" i="53"/>
  <c r="S33" i="53"/>
  <c r="R33" i="53"/>
  <c r="R32" i="53"/>
  <c r="S31" i="53"/>
  <c r="R31" i="53"/>
  <c r="S30" i="53"/>
  <c r="R30" i="53"/>
  <c r="S29" i="53"/>
  <c r="R29" i="53"/>
  <c r="S28" i="53"/>
  <c r="R28" i="53"/>
  <c r="S27" i="53"/>
  <c r="R27" i="53"/>
  <c r="S26" i="53"/>
  <c r="R26" i="53"/>
  <c r="S25" i="53"/>
  <c r="R25" i="53"/>
  <c r="S24" i="53"/>
  <c r="R24" i="53"/>
  <c r="S23" i="53"/>
  <c r="R23" i="53"/>
  <c r="S22" i="53"/>
  <c r="R22" i="53"/>
  <c r="S21" i="53"/>
  <c r="R21" i="53"/>
  <c r="S20" i="53"/>
  <c r="R20" i="53"/>
  <c r="R19" i="53"/>
  <c r="S18" i="53"/>
  <c r="S17" i="53"/>
  <c r="R17" i="53"/>
  <c r="S16" i="53"/>
  <c r="S15" i="53"/>
  <c r="S14" i="53"/>
  <c r="R13" i="53"/>
  <c r="S12" i="53"/>
  <c r="S9" i="53"/>
  <c r="S7" i="53"/>
  <c r="S12" i="52"/>
  <c r="R10" i="52"/>
  <c r="S9" i="52"/>
  <c r="R9" i="52"/>
  <c r="S5" i="52"/>
  <c r="O195" i="52"/>
  <c r="K195" i="52"/>
  <c r="R194" i="52"/>
  <c r="R193" i="52"/>
  <c r="R192" i="52"/>
  <c r="S191" i="52"/>
  <c r="R191" i="52"/>
  <c r="S190" i="52"/>
  <c r="R190" i="52"/>
  <c r="R189" i="52"/>
  <c r="R188" i="52"/>
  <c r="R187" i="52"/>
  <c r="S186" i="52"/>
  <c r="R186" i="52"/>
  <c r="S185" i="52"/>
  <c r="R185" i="52"/>
  <c r="S184" i="52"/>
  <c r="R184" i="52"/>
  <c r="S183" i="52"/>
  <c r="R183" i="52"/>
  <c r="S182" i="52"/>
  <c r="R182" i="52"/>
  <c r="S181" i="52"/>
  <c r="R181" i="52"/>
  <c r="R180" i="52"/>
  <c r="R179" i="52"/>
  <c r="R178" i="52"/>
  <c r="S177" i="52"/>
  <c r="R177" i="52"/>
  <c r="S176" i="52"/>
  <c r="R176" i="52"/>
  <c r="S175" i="52"/>
  <c r="R175" i="52"/>
  <c r="R174" i="52"/>
  <c r="S173" i="52"/>
  <c r="R173" i="52"/>
  <c r="S172" i="52"/>
  <c r="R172" i="52"/>
  <c r="S171" i="52"/>
  <c r="R171" i="52"/>
  <c r="S170" i="52"/>
  <c r="R170" i="52"/>
  <c r="S169" i="52"/>
  <c r="R169" i="52"/>
  <c r="S168" i="52"/>
  <c r="R168" i="52"/>
  <c r="S167" i="52"/>
  <c r="R167" i="52"/>
  <c r="S166" i="52"/>
  <c r="R166" i="52"/>
  <c r="S165" i="52"/>
  <c r="R165" i="52"/>
  <c r="S164" i="52"/>
  <c r="R164" i="52"/>
  <c r="S163" i="52"/>
  <c r="R163" i="52"/>
  <c r="S162" i="52"/>
  <c r="R162" i="52"/>
  <c r="S161" i="52"/>
  <c r="R161" i="52"/>
  <c r="S160" i="52"/>
  <c r="R160" i="52"/>
  <c r="R159" i="52"/>
  <c r="R158" i="52"/>
  <c r="R157" i="52"/>
  <c r="S156" i="52"/>
  <c r="R156" i="52"/>
  <c r="S155" i="52"/>
  <c r="R155" i="52"/>
  <c r="S154" i="52"/>
  <c r="R154" i="52"/>
  <c r="S153" i="52"/>
  <c r="R153" i="52"/>
  <c r="R152" i="52"/>
  <c r="S151" i="52"/>
  <c r="S152" i="52" s="1"/>
  <c r="R151" i="52"/>
  <c r="R150" i="52"/>
  <c r="S149" i="52"/>
  <c r="R149" i="52"/>
  <c r="S148" i="52"/>
  <c r="R148" i="52"/>
  <c r="S147" i="52"/>
  <c r="R147" i="52"/>
  <c r="S146" i="52"/>
  <c r="R146" i="52"/>
  <c r="S145" i="52"/>
  <c r="R145" i="52"/>
  <c r="S144" i="52"/>
  <c r="R144" i="52"/>
  <c r="R143" i="52"/>
  <c r="S142" i="52"/>
  <c r="R142" i="52"/>
  <c r="S141" i="52"/>
  <c r="R141" i="52"/>
  <c r="S140" i="52"/>
  <c r="R140" i="52"/>
  <c r="S139" i="52"/>
  <c r="R139" i="52"/>
  <c r="S138" i="52"/>
  <c r="R138" i="52"/>
  <c r="S137" i="52"/>
  <c r="R137" i="52"/>
  <c r="S136" i="52"/>
  <c r="R136" i="52"/>
  <c r="S135" i="52"/>
  <c r="R135" i="52"/>
  <c r="S134" i="52"/>
  <c r="R134" i="52"/>
  <c r="S133" i="52"/>
  <c r="R133" i="52"/>
  <c r="S132" i="52"/>
  <c r="R132" i="52"/>
  <c r="S131" i="52"/>
  <c r="R131" i="52"/>
  <c r="R130" i="52"/>
  <c r="S129" i="52"/>
  <c r="R129" i="52"/>
  <c r="S128" i="52"/>
  <c r="R128" i="52"/>
  <c r="S127" i="52"/>
  <c r="R127" i="52"/>
  <c r="S126" i="52"/>
  <c r="R126" i="52"/>
  <c r="S125" i="52"/>
  <c r="R125" i="52"/>
  <c r="S124" i="52"/>
  <c r="R124" i="52"/>
  <c r="S123" i="52"/>
  <c r="R123" i="52"/>
  <c r="S122" i="52"/>
  <c r="R122" i="52"/>
  <c r="S121" i="52"/>
  <c r="R121" i="52"/>
  <c r="S120" i="52"/>
  <c r="R120" i="52"/>
  <c r="S119" i="52"/>
  <c r="R119" i="52"/>
  <c r="S118" i="52"/>
  <c r="R118" i="52"/>
  <c r="S117" i="52"/>
  <c r="R117" i="52"/>
  <c r="S116" i="52"/>
  <c r="R116" i="52"/>
  <c r="S115" i="52"/>
  <c r="R115" i="52"/>
  <c r="S114" i="52"/>
  <c r="R114" i="52"/>
  <c r="S113" i="52"/>
  <c r="R113" i="52"/>
  <c r="S112" i="52"/>
  <c r="R112" i="52"/>
  <c r="S111" i="52"/>
  <c r="R111" i="52"/>
  <c r="S110" i="52"/>
  <c r="R110" i="52"/>
  <c r="S109" i="52"/>
  <c r="R109" i="52"/>
  <c r="S108" i="52"/>
  <c r="R108" i="52"/>
  <c r="S107" i="52"/>
  <c r="R107" i="52"/>
  <c r="S106" i="52"/>
  <c r="R106" i="52"/>
  <c r="S105" i="52"/>
  <c r="R105" i="52"/>
  <c r="S104" i="52"/>
  <c r="R104" i="52"/>
  <c r="S103" i="52"/>
  <c r="R103" i="52"/>
  <c r="S102" i="52"/>
  <c r="R102" i="52"/>
  <c r="S101" i="52"/>
  <c r="R101" i="52"/>
  <c r="S100" i="52"/>
  <c r="R100" i="52"/>
  <c r="R99" i="52"/>
  <c r="S98" i="52"/>
  <c r="R98" i="52"/>
  <c r="S97" i="52"/>
  <c r="R97" i="52"/>
  <c r="S96" i="52"/>
  <c r="R96" i="52"/>
  <c r="S95" i="52"/>
  <c r="R95" i="52"/>
  <c r="S94" i="52"/>
  <c r="R94" i="52"/>
  <c r="S93" i="52"/>
  <c r="R93" i="52"/>
  <c r="S92" i="52"/>
  <c r="R92" i="52"/>
  <c r="R91" i="52"/>
  <c r="S90" i="52"/>
  <c r="S91" i="52" s="1"/>
  <c r="R90" i="52"/>
  <c r="R89" i="52"/>
  <c r="S88" i="52"/>
  <c r="R88" i="52"/>
  <c r="S87" i="52"/>
  <c r="R87" i="52"/>
  <c r="S86" i="52"/>
  <c r="R86" i="52"/>
  <c r="S85" i="52"/>
  <c r="R85" i="52"/>
  <c r="S84" i="52"/>
  <c r="R84" i="52"/>
  <c r="S83" i="52"/>
  <c r="R83" i="52"/>
  <c r="S82" i="52"/>
  <c r="R82" i="52"/>
  <c r="S81" i="52"/>
  <c r="R81" i="52"/>
  <c r="S80" i="52"/>
  <c r="R80" i="52"/>
  <c r="S79" i="52"/>
  <c r="R79" i="52"/>
  <c r="R78" i="52"/>
  <c r="S77" i="52"/>
  <c r="R77" i="52"/>
  <c r="S76" i="52"/>
  <c r="R76" i="52"/>
  <c r="S75" i="52"/>
  <c r="R75" i="52"/>
  <c r="R74" i="52"/>
  <c r="S73" i="52"/>
  <c r="R73" i="52"/>
  <c r="S72" i="52"/>
  <c r="R72" i="52"/>
  <c r="S71" i="52"/>
  <c r="R71" i="52"/>
  <c r="S70" i="52"/>
  <c r="R70" i="52"/>
  <c r="S69" i="52"/>
  <c r="R69" i="52"/>
  <c r="S68" i="52"/>
  <c r="R68" i="52"/>
  <c r="S67" i="52"/>
  <c r="R67" i="52"/>
  <c r="R66" i="52"/>
  <c r="S65" i="52"/>
  <c r="S66" i="52" s="1"/>
  <c r="R65" i="52"/>
  <c r="R64" i="52"/>
  <c r="S63" i="52"/>
  <c r="R63" i="52"/>
  <c r="S62" i="52"/>
  <c r="R62" i="52"/>
  <c r="S61" i="52"/>
  <c r="R61" i="52"/>
  <c r="R60" i="52"/>
  <c r="S59" i="52"/>
  <c r="S60" i="52" s="1"/>
  <c r="R59" i="52"/>
  <c r="R58" i="52"/>
  <c r="S57" i="52"/>
  <c r="R57" i="52"/>
  <c r="S56" i="52"/>
  <c r="R56" i="52"/>
  <c r="S55" i="52"/>
  <c r="R55" i="52"/>
  <c r="S54" i="52"/>
  <c r="R54" i="52"/>
  <c r="S53" i="52"/>
  <c r="R53" i="52"/>
  <c r="S52" i="52"/>
  <c r="R52" i="52"/>
  <c r="S51" i="52"/>
  <c r="R51" i="52"/>
  <c r="R50" i="52"/>
  <c r="S49" i="52"/>
  <c r="S50" i="52" s="1"/>
  <c r="R49" i="52"/>
  <c r="R48" i="52"/>
  <c r="S47" i="52"/>
  <c r="S48" i="52" s="1"/>
  <c r="R47" i="52"/>
  <c r="R46" i="52"/>
  <c r="S45" i="52"/>
  <c r="R45" i="52"/>
  <c r="S44" i="52"/>
  <c r="R44" i="52"/>
  <c r="S43" i="52"/>
  <c r="R43" i="52"/>
  <c r="S42" i="52"/>
  <c r="R42" i="52"/>
  <c r="S41" i="52"/>
  <c r="R41" i="52"/>
  <c r="S40" i="52"/>
  <c r="R40" i="52"/>
  <c r="S39" i="52"/>
  <c r="R39" i="52"/>
  <c r="S38" i="52"/>
  <c r="R38" i="52"/>
  <c r="S37" i="52"/>
  <c r="R37" i="52"/>
  <c r="S36" i="52"/>
  <c r="R36" i="52"/>
  <c r="S35" i="52"/>
  <c r="R35" i="52"/>
  <c r="S34" i="52"/>
  <c r="R34" i="52"/>
  <c r="S33" i="52"/>
  <c r="R33" i="52"/>
  <c r="R32" i="52"/>
  <c r="S31" i="52"/>
  <c r="R31" i="52"/>
  <c r="S30" i="52"/>
  <c r="R30" i="52"/>
  <c r="S29" i="52"/>
  <c r="R29" i="52"/>
  <c r="S28" i="52"/>
  <c r="R28" i="52"/>
  <c r="S27" i="52"/>
  <c r="R27" i="52"/>
  <c r="S26" i="52"/>
  <c r="R26" i="52"/>
  <c r="S25" i="52"/>
  <c r="R25" i="52"/>
  <c r="S24" i="52"/>
  <c r="R24" i="52"/>
  <c r="S23" i="52"/>
  <c r="R23" i="52"/>
  <c r="S22" i="52"/>
  <c r="R22" i="52"/>
  <c r="S21" i="52"/>
  <c r="R21" i="52"/>
  <c r="S20" i="52"/>
  <c r="R20" i="52"/>
  <c r="S18" i="52"/>
  <c r="S17" i="52"/>
  <c r="S16" i="52"/>
  <c r="S15" i="52"/>
  <c r="S14" i="52"/>
  <c r="S13" i="52"/>
  <c r="S11" i="52"/>
  <c r="R14" i="51"/>
  <c r="Q195" i="51"/>
  <c r="O195" i="51"/>
  <c r="M195" i="51"/>
  <c r="K195" i="51"/>
  <c r="I195" i="51"/>
  <c r="R194" i="51"/>
  <c r="R193" i="51"/>
  <c r="R192" i="51"/>
  <c r="S191" i="51"/>
  <c r="R191" i="51"/>
  <c r="S190" i="51"/>
  <c r="R190" i="51"/>
  <c r="R189" i="51"/>
  <c r="R188" i="51"/>
  <c r="R187" i="51"/>
  <c r="S186" i="51"/>
  <c r="R186" i="51"/>
  <c r="S185" i="51"/>
  <c r="R185" i="51"/>
  <c r="S184" i="51"/>
  <c r="R184" i="51"/>
  <c r="S183" i="51"/>
  <c r="R183" i="51"/>
  <c r="S182" i="51"/>
  <c r="R182" i="51"/>
  <c r="S181" i="51"/>
  <c r="R181" i="51"/>
  <c r="R180" i="51"/>
  <c r="R179" i="51"/>
  <c r="R178" i="51"/>
  <c r="S177" i="51"/>
  <c r="R177" i="51"/>
  <c r="S176" i="51"/>
  <c r="R176" i="51"/>
  <c r="S175" i="51"/>
  <c r="R175" i="51"/>
  <c r="R174" i="51"/>
  <c r="S173" i="51"/>
  <c r="R173" i="51"/>
  <c r="S172" i="51"/>
  <c r="R172" i="51"/>
  <c r="S171" i="51"/>
  <c r="R171" i="51"/>
  <c r="S170" i="51"/>
  <c r="R170" i="51"/>
  <c r="S169" i="51"/>
  <c r="R169" i="51"/>
  <c r="S168" i="51"/>
  <c r="R168" i="51"/>
  <c r="S167" i="51"/>
  <c r="R167" i="51"/>
  <c r="S166" i="51"/>
  <c r="R166" i="51"/>
  <c r="S165" i="51"/>
  <c r="R165" i="51"/>
  <c r="S164" i="51"/>
  <c r="R164" i="51"/>
  <c r="S163" i="51"/>
  <c r="R163" i="51"/>
  <c r="S162" i="51"/>
  <c r="R162" i="51"/>
  <c r="S161" i="51"/>
  <c r="R161" i="51"/>
  <c r="S160" i="51"/>
  <c r="R160" i="51"/>
  <c r="R159" i="51"/>
  <c r="R158" i="51"/>
  <c r="R157" i="51"/>
  <c r="S156" i="51"/>
  <c r="R156" i="51"/>
  <c r="S155" i="51"/>
  <c r="R155" i="51"/>
  <c r="S154" i="51"/>
  <c r="R154" i="51"/>
  <c r="S153" i="51"/>
  <c r="R153" i="51"/>
  <c r="R152" i="51"/>
  <c r="S151" i="51"/>
  <c r="S152" i="51" s="1"/>
  <c r="R151" i="51"/>
  <c r="R150" i="51"/>
  <c r="S149" i="51"/>
  <c r="R149" i="51"/>
  <c r="S148" i="51"/>
  <c r="R148" i="51"/>
  <c r="S147" i="51"/>
  <c r="R147" i="51"/>
  <c r="S146" i="51"/>
  <c r="R146" i="51"/>
  <c r="S145" i="51"/>
  <c r="R145" i="51"/>
  <c r="S144" i="51"/>
  <c r="R144" i="51"/>
  <c r="R143" i="51"/>
  <c r="S142" i="51"/>
  <c r="R142" i="51"/>
  <c r="S141" i="51"/>
  <c r="R141" i="51"/>
  <c r="S140" i="51"/>
  <c r="R140" i="51"/>
  <c r="S139" i="51"/>
  <c r="R139" i="51"/>
  <c r="S138" i="51"/>
  <c r="R138" i="51"/>
  <c r="S137" i="51"/>
  <c r="R137" i="51"/>
  <c r="S136" i="51"/>
  <c r="R136" i="51"/>
  <c r="S135" i="51"/>
  <c r="R135" i="51"/>
  <c r="S134" i="51"/>
  <c r="R134" i="51"/>
  <c r="S133" i="51"/>
  <c r="R133" i="51"/>
  <c r="S132" i="51"/>
  <c r="R132" i="51"/>
  <c r="S131" i="51"/>
  <c r="R131" i="51"/>
  <c r="R130" i="51"/>
  <c r="S129" i="51"/>
  <c r="R129" i="51"/>
  <c r="S128" i="51"/>
  <c r="R128" i="51"/>
  <c r="S127" i="51"/>
  <c r="R127" i="51"/>
  <c r="S126" i="51"/>
  <c r="R126" i="51"/>
  <c r="S125" i="51"/>
  <c r="R125" i="51"/>
  <c r="S124" i="51"/>
  <c r="R124" i="51"/>
  <c r="S123" i="51"/>
  <c r="R123" i="51"/>
  <c r="S122" i="51"/>
  <c r="R122" i="51"/>
  <c r="S121" i="51"/>
  <c r="R121" i="51"/>
  <c r="S120" i="51"/>
  <c r="R120" i="51"/>
  <c r="S119" i="51"/>
  <c r="R119" i="51"/>
  <c r="S118" i="51"/>
  <c r="R118" i="51"/>
  <c r="S117" i="51"/>
  <c r="R117" i="51"/>
  <c r="S116" i="51"/>
  <c r="R116" i="51"/>
  <c r="S115" i="51"/>
  <c r="R115" i="51"/>
  <c r="S114" i="51"/>
  <c r="R114" i="51"/>
  <c r="S113" i="51"/>
  <c r="R113" i="51"/>
  <c r="S112" i="51"/>
  <c r="R112" i="51"/>
  <c r="S111" i="51"/>
  <c r="R111" i="51"/>
  <c r="S110" i="51"/>
  <c r="R110" i="51"/>
  <c r="S109" i="51"/>
  <c r="R109" i="51"/>
  <c r="S108" i="51"/>
  <c r="R108" i="51"/>
  <c r="S107" i="51"/>
  <c r="R107" i="51"/>
  <c r="S106" i="51"/>
  <c r="R106" i="51"/>
  <c r="S105" i="51"/>
  <c r="R105" i="51"/>
  <c r="S104" i="51"/>
  <c r="R104" i="51"/>
  <c r="S103" i="51"/>
  <c r="R103" i="51"/>
  <c r="S102" i="51"/>
  <c r="R102" i="51"/>
  <c r="S101" i="51"/>
  <c r="R101" i="51"/>
  <c r="S100" i="51"/>
  <c r="R100" i="51"/>
  <c r="R99" i="51"/>
  <c r="S98" i="51"/>
  <c r="R98" i="51"/>
  <c r="S97" i="51"/>
  <c r="R97" i="51"/>
  <c r="S96" i="51"/>
  <c r="R96" i="51"/>
  <c r="S95" i="51"/>
  <c r="R95" i="51"/>
  <c r="S94" i="51"/>
  <c r="R94" i="51"/>
  <c r="S93" i="51"/>
  <c r="R93" i="51"/>
  <c r="S92" i="51"/>
  <c r="R92" i="51"/>
  <c r="R91" i="51"/>
  <c r="S90" i="51"/>
  <c r="S91" i="51" s="1"/>
  <c r="R90" i="51"/>
  <c r="R89" i="51"/>
  <c r="S88" i="51"/>
  <c r="R88" i="51"/>
  <c r="S87" i="51"/>
  <c r="R87" i="51"/>
  <c r="S86" i="51"/>
  <c r="R86" i="51"/>
  <c r="S85" i="51"/>
  <c r="R85" i="51"/>
  <c r="S84" i="51"/>
  <c r="R84" i="51"/>
  <c r="S83" i="51"/>
  <c r="R83" i="51"/>
  <c r="S82" i="51"/>
  <c r="R82" i="51"/>
  <c r="S81" i="51"/>
  <c r="R81" i="51"/>
  <c r="S80" i="51"/>
  <c r="R80" i="51"/>
  <c r="S79" i="51"/>
  <c r="R79" i="51"/>
  <c r="R78" i="51"/>
  <c r="S77" i="51"/>
  <c r="R77" i="51"/>
  <c r="S76" i="51"/>
  <c r="R76" i="51"/>
  <c r="S75" i="51"/>
  <c r="R75" i="51"/>
  <c r="R74" i="51"/>
  <c r="S73" i="51"/>
  <c r="R73" i="51"/>
  <c r="S72" i="51"/>
  <c r="R72" i="51"/>
  <c r="S71" i="51"/>
  <c r="R71" i="51"/>
  <c r="S70" i="51"/>
  <c r="R70" i="51"/>
  <c r="S69" i="51"/>
  <c r="R69" i="51"/>
  <c r="S68" i="51"/>
  <c r="R68" i="51"/>
  <c r="S67" i="51"/>
  <c r="R67" i="51"/>
  <c r="R66" i="51"/>
  <c r="S65" i="51"/>
  <c r="S66" i="51" s="1"/>
  <c r="R65" i="51"/>
  <c r="R64" i="51"/>
  <c r="S63" i="51"/>
  <c r="R63" i="51"/>
  <c r="S62" i="51"/>
  <c r="R62" i="51"/>
  <c r="S61" i="51"/>
  <c r="R61" i="51"/>
  <c r="R60" i="51"/>
  <c r="S59" i="51"/>
  <c r="S60" i="51" s="1"/>
  <c r="R59" i="51"/>
  <c r="R58" i="51"/>
  <c r="S57" i="51"/>
  <c r="R57" i="51"/>
  <c r="S56" i="51"/>
  <c r="R56" i="51"/>
  <c r="S55" i="51"/>
  <c r="R55" i="51"/>
  <c r="S54" i="51"/>
  <c r="R54" i="51"/>
  <c r="S53" i="51"/>
  <c r="R53" i="51"/>
  <c r="S52" i="51"/>
  <c r="R52" i="51"/>
  <c r="S51" i="51"/>
  <c r="R51" i="51"/>
  <c r="R50" i="51"/>
  <c r="S49" i="51"/>
  <c r="S50" i="51" s="1"/>
  <c r="R49" i="51"/>
  <c r="R48" i="51"/>
  <c r="S47" i="51"/>
  <c r="S48" i="51" s="1"/>
  <c r="R47" i="51"/>
  <c r="R46" i="51"/>
  <c r="S45" i="51"/>
  <c r="R45" i="51"/>
  <c r="S44" i="51"/>
  <c r="R44" i="51"/>
  <c r="S43" i="51"/>
  <c r="R43" i="51"/>
  <c r="S42" i="51"/>
  <c r="R42" i="51"/>
  <c r="S41" i="51"/>
  <c r="R41" i="51"/>
  <c r="S40" i="51"/>
  <c r="R40" i="51"/>
  <c r="S39" i="51"/>
  <c r="R39" i="51"/>
  <c r="S38" i="51"/>
  <c r="R38" i="51"/>
  <c r="S37" i="51"/>
  <c r="R37" i="51"/>
  <c r="S36" i="51"/>
  <c r="R36" i="51"/>
  <c r="S35" i="51"/>
  <c r="R35" i="51"/>
  <c r="S34" i="51"/>
  <c r="R34" i="51"/>
  <c r="S33" i="51"/>
  <c r="R33" i="51"/>
  <c r="S31" i="51"/>
  <c r="S30" i="51"/>
  <c r="S29" i="51"/>
  <c r="S28" i="51"/>
  <c r="S27" i="51"/>
  <c r="S26" i="51"/>
  <c r="S25" i="51"/>
  <c r="S24" i="51"/>
  <c r="S23" i="51"/>
  <c r="S22" i="51"/>
  <c r="S21" i="51"/>
  <c r="S20" i="51"/>
  <c r="R19" i="51"/>
  <c r="S18" i="51"/>
  <c r="R18" i="51"/>
  <c r="S17" i="51"/>
  <c r="R17" i="51"/>
  <c r="S16" i="51"/>
  <c r="S15" i="51"/>
  <c r="R15" i="51"/>
  <c r="S14" i="51"/>
  <c r="R12" i="51"/>
  <c r="S9" i="51"/>
  <c r="S57" i="50"/>
  <c r="S56" i="50"/>
  <c r="S55" i="50"/>
  <c r="S54" i="50"/>
  <c r="S53" i="50"/>
  <c r="S51" i="50"/>
  <c r="S49" i="50"/>
  <c r="S50" i="50" s="1"/>
  <c r="S47" i="50"/>
  <c r="S48" i="50" s="1"/>
  <c r="S45" i="50"/>
  <c r="S44" i="50"/>
  <c r="S43" i="50"/>
  <c r="S42" i="50"/>
  <c r="S41" i="50"/>
  <c r="S39" i="50"/>
  <c r="S38" i="50"/>
  <c r="S37" i="50"/>
  <c r="S36" i="50"/>
  <c r="S35" i="50"/>
  <c r="S33" i="50"/>
  <c r="S30" i="50"/>
  <c r="S29" i="50"/>
  <c r="S27" i="50"/>
  <c r="S26" i="50"/>
  <c r="S25" i="50"/>
  <c r="S24" i="50"/>
  <c r="S23" i="50"/>
  <c r="S21" i="50"/>
  <c r="S20" i="50"/>
  <c r="S18" i="50"/>
  <c r="S17" i="50"/>
  <c r="S15" i="50"/>
  <c r="S14" i="50"/>
  <c r="S13" i="50"/>
  <c r="S12" i="50"/>
  <c r="S11" i="50"/>
  <c r="S9" i="50"/>
  <c r="S8" i="50"/>
  <c r="S7" i="50"/>
  <c r="S6" i="50"/>
  <c r="S5" i="50"/>
  <c r="Q195" i="50"/>
  <c r="O195" i="50"/>
  <c r="M195" i="50"/>
  <c r="K195" i="50"/>
  <c r="I195" i="50"/>
  <c r="R194" i="50"/>
  <c r="R193" i="50"/>
  <c r="R192" i="50"/>
  <c r="S191" i="50"/>
  <c r="R191" i="50"/>
  <c r="S190" i="50"/>
  <c r="R190" i="50"/>
  <c r="R189" i="50"/>
  <c r="R188" i="50"/>
  <c r="R187" i="50"/>
  <c r="S186" i="50"/>
  <c r="R186" i="50"/>
  <c r="S185" i="50"/>
  <c r="R185" i="50"/>
  <c r="S184" i="50"/>
  <c r="R184" i="50"/>
  <c r="S183" i="50"/>
  <c r="R183" i="50"/>
  <c r="S182" i="50"/>
  <c r="R182" i="50"/>
  <c r="S181" i="50"/>
  <c r="R181" i="50"/>
  <c r="R180" i="50"/>
  <c r="R179" i="50"/>
  <c r="R178" i="50"/>
  <c r="S177" i="50"/>
  <c r="R177" i="50"/>
  <c r="S176" i="50"/>
  <c r="R176" i="50"/>
  <c r="S175" i="50"/>
  <c r="R175" i="50"/>
  <c r="R174" i="50"/>
  <c r="S173" i="50"/>
  <c r="R173" i="50"/>
  <c r="S172" i="50"/>
  <c r="R172" i="50"/>
  <c r="S171" i="50"/>
  <c r="R171" i="50"/>
  <c r="S170" i="50"/>
  <c r="R170" i="50"/>
  <c r="S169" i="50"/>
  <c r="R169" i="50"/>
  <c r="S168" i="50"/>
  <c r="R168" i="50"/>
  <c r="S167" i="50"/>
  <c r="R167" i="50"/>
  <c r="S166" i="50"/>
  <c r="R166" i="50"/>
  <c r="S165" i="50"/>
  <c r="R165" i="50"/>
  <c r="S164" i="50"/>
  <c r="R164" i="50"/>
  <c r="S163" i="50"/>
  <c r="R163" i="50"/>
  <c r="S162" i="50"/>
  <c r="R162" i="50"/>
  <c r="S161" i="50"/>
  <c r="R161" i="50"/>
  <c r="S160" i="50"/>
  <c r="R160" i="50"/>
  <c r="R159" i="50"/>
  <c r="R158" i="50"/>
  <c r="R157" i="50"/>
  <c r="S156" i="50"/>
  <c r="R156" i="50"/>
  <c r="S155" i="50"/>
  <c r="R155" i="50"/>
  <c r="S154" i="50"/>
  <c r="R154" i="50"/>
  <c r="S153" i="50"/>
  <c r="R153" i="50"/>
  <c r="R152" i="50"/>
  <c r="S151" i="50"/>
  <c r="S152" i="50" s="1"/>
  <c r="R151" i="50"/>
  <c r="R150" i="50"/>
  <c r="S149" i="50"/>
  <c r="R149" i="50"/>
  <c r="S148" i="50"/>
  <c r="R148" i="50"/>
  <c r="S147" i="50"/>
  <c r="R147" i="50"/>
  <c r="S146" i="50"/>
  <c r="R146" i="50"/>
  <c r="S145" i="50"/>
  <c r="R145" i="50"/>
  <c r="S144" i="50"/>
  <c r="R144" i="50"/>
  <c r="R143" i="50"/>
  <c r="S142" i="50"/>
  <c r="R142" i="50"/>
  <c r="S141" i="50"/>
  <c r="R141" i="50"/>
  <c r="S140" i="50"/>
  <c r="R140" i="50"/>
  <c r="S139" i="50"/>
  <c r="R139" i="50"/>
  <c r="S138" i="50"/>
  <c r="R138" i="50"/>
  <c r="S137" i="50"/>
  <c r="R137" i="50"/>
  <c r="S136" i="50"/>
  <c r="R136" i="50"/>
  <c r="S135" i="50"/>
  <c r="R135" i="50"/>
  <c r="S134" i="50"/>
  <c r="R134" i="50"/>
  <c r="S133" i="50"/>
  <c r="R133" i="50"/>
  <c r="S132" i="50"/>
  <c r="R132" i="50"/>
  <c r="S131" i="50"/>
  <c r="R131" i="50"/>
  <c r="R130" i="50"/>
  <c r="S129" i="50"/>
  <c r="R129" i="50"/>
  <c r="S128" i="50"/>
  <c r="R128" i="50"/>
  <c r="S127" i="50"/>
  <c r="R127" i="50"/>
  <c r="S126" i="50"/>
  <c r="R126" i="50"/>
  <c r="S125" i="50"/>
  <c r="R125" i="50"/>
  <c r="S124" i="50"/>
  <c r="R124" i="50"/>
  <c r="S123" i="50"/>
  <c r="R123" i="50"/>
  <c r="S122" i="50"/>
  <c r="R122" i="50"/>
  <c r="S121" i="50"/>
  <c r="R121" i="50"/>
  <c r="S120" i="50"/>
  <c r="R120" i="50"/>
  <c r="S119" i="50"/>
  <c r="R119" i="50"/>
  <c r="S118" i="50"/>
  <c r="R118" i="50"/>
  <c r="S117" i="50"/>
  <c r="R117" i="50"/>
  <c r="S116" i="50"/>
  <c r="R116" i="50"/>
  <c r="S115" i="50"/>
  <c r="R115" i="50"/>
  <c r="S114" i="50"/>
  <c r="R114" i="50"/>
  <c r="S113" i="50"/>
  <c r="R113" i="50"/>
  <c r="S112" i="50"/>
  <c r="R112" i="50"/>
  <c r="S111" i="50"/>
  <c r="R111" i="50"/>
  <c r="S110" i="50"/>
  <c r="R110" i="50"/>
  <c r="S109" i="50"/>
  <c r="R109" i="50"/>
  <c r="S108" i="50"/>
  <c r="R108" i="50"/>
  <c r="S107" i="50"/>
  <c r="R107" i="50"/>
  <c r="S106" i="50"/>
  <c r="R106" i="50"/>
  <c r="S105" i="50"/>
  <c r="R105" i="50"/>
  <c r="S104" i="50"/>
  <c r="R104" i="50"/>
  <c r="S103" i="50"/>
  <c r="R103" i="50"/>
  <c r="S102" i="50"/>
  <c r="R102" i="50"/>
  <c r="S101" i="50"/>
  <c r="R101" i="50"/>
  <c r="S100" i="50"/>
  <c r="R100" i="50"/>
  <c r="R99" i="50"/>
  <c r="S98" i="50"/>
  <c r="R98" i="50"/>
  <c r="S97" i="50"/>
  <c r="R97" i="50"/>
  <c r="S96" i="50"/>
  <c r="R96" i="50"/>
  <c r="S95" i="50"/>
  <c r="R95" i="50"/>
  <c r="S94" i="50"/>
  <c r="R94" i="50"/>
  <c r="S93" i="50"/>
  <c r="R93" i="50"/>
  <c r="S92" i="50"/>
  <c r="R92" i="50"/>
  <c r="R91" i="50"/>
  <c r="S90" i="50"/>
  <c r="S91" i="50" s="1"/>
  <c r="R90" i="50"/>
  <c r="R89" i="50"/>
  <c r="S88" i="50"/>
  <c r="R88" i="50"/>
  <c r="S87" i="50"/>
  <c r="R87" i="50"/>
  <c r="S86" i="50"/>
  <c r="R86" i="50"/>
  <c r="S85" i="50"/>
  <c r="R85" i="50"/>
  <c r="S84" i="50"/>
  <c r="R84" i="50"/>
  <c r="S83" i="50"/>
  <c r="R83" i="50"/>
  <c r="S82" i="50"/>
  <c r="R82" i="50"/>
  <c r="S81" i="50"/>
  <c r="R81" i="50"/>
  <c r="S80" i="50"/>
  <c r="R80" i="50"/>
  <c r="S79" i="50"/>
  <c r="R79" i="50"/>
  <c r="R78" i="50"/>
  <c r="S77" i="50"/>
  <c r="R77" i="50"/>
  <c r="S76" i="50"/>
  <c r="R76" i="50"/>
  <c r="S75" i="50"/>
  <c r="R75" i="50"/>
  <c r="R74" i="50"/>
  <c r="S73" i="50"/>
  <c r="R73" i="50"/>
  <c r="S72" i="50"/>
  <c r="R72" i="50"/>
  <c r="S71" i="50"/>
  <c r="R71" i="50"/>
  <c r="S70" i="50"/>
  <c r="R70" i="50"/>
  <c r="S69" i="50"/>
  <c r="R69" i="50"/>
  <c r="S68" i="50"/>
  <c r="R68" i="50"/>
  <c r="S67" i="50"/>
  <c r="R67" i="50"/>
  <c r="R66" i="50"/>
  <c r="S65" i="50"/>
  <c r="S66" i="50" s="1"/>
  <c r="R65" i="50"/>
  <c r="R64" i="50"/>
  <c r="S63" i="50"/>
  <c r="R63" i="50"/>
  <c r="S62" i="50"/>
  <c r="R62" i="50"/>
  <c r="S61" i="50"/>
  <c r="R61" i="50"/>
  <c r="R60" i="50"/>
  <c r="S59" i="50"/>
  <c r="S60" i="50" s="1"/>
  <c r="R59" i="50"/>
  <c r="R58" i="50"/>
  <c r="R57" i="50"/>
  <c r="R56" i="50"/>
  <c r="R55" i="50"/>
  <c r="R53" i="50"/>
  <c r="S52" i="50"/>
  <c r="R51" i="50"/>
  <c r="R46" i="50"/>
  <c r="R45" i="50"/>
  <c r="S40" i="50"/>
  <c r="R40" i="50"/>
  <c r="R39" i="50"/>
  <c r="S34" i="50"/>
  <c r="R34" i="50"/>
  <c r="R33" i="50"/>
  <c r="S31" i="50"/>
  <c r="S28" i="50"/>
  <c r="R27" i="50"/>
  <c r="S22" i="50"/>
  <c r="R21" i="50"/>
  <c r="S16" i="50"/>
  <c r="R15" i="50"/>
  <c r="R8" i="49"/>
  <c r="R7" i="49"/>
  <c r="R6" i="49"/>
  <c r="Q195" i="49"/>
  <c r="O195" i="49"/>
  <c r="M195" i="49"/>
  <c r="K195" i="49"/>
  <c r="I195" i="49"/>
  <c r="R194" i="49"/>
  <c r="R193" i="49"/>
  <c r="R192" i="49"/>
  <c r="S191" i="49"/>
  <c r="R191" i="49"/>
  <c r="S190" i="49"/>
  <c r="S192" i="49" s="1"/>
  <c r="S193" i="49" s="1"/>
  <c r="S194" i="49" s="1"/>
  <c r="R190" i="49"/>
  <c r="R189" i="49"/>
  <c r="R188" i="49"/>
  <c r="R187" i="49"/>
  <c r="S186" i="49"/>
  <c r="R186" i="49"/>
  <c r="S185" i="49"/>
  <c r="R185" i="49"/>
  <c r="S184" i="49"/>
  <c r="R184" i="49"/>
  <c r="S183" i="49"/>
  <c r="R183" i="49"/>
  <c r="S182" i="49"/>
  <c r="R182" i="49"/>
  <c r="S181" i="49"/>
  <c r="R181" i="49"/>
  <c r="R180" i="49"/>
  <c r="R179" i="49"/>
  <c r="R178" i="49"/>
  <c r="S177" i="49"/>
  <c r="R177" i="49"/>
  <c r="S176" i="49"/>
  <c r="R176" i="49"/>
  <c r="S175" i="49"/>
  <c r="S178" i="49" s="1"/>
  <c r="R175" i="49"/>
  <c r="R174" i="49"/>
  <c r="S173" i="49"/>
  <c r="R173" i="49"/>
  <c r="S172" i="49"/>
  <c r="R172" i="49"/>
  <c r="S171" i="49"/>
  <c r="R171" i="49"/>
  <c r="S170" i="49"/>
  <c r="R170" i="49"/>
  <c r="S169" i="49"/>
  <c r="R169" i="49"/>
  <c r="S168" i="49"/>
  <c r="R168" i="49"/>
  <c r="S167" i="49"/>
  <c r="R167" i="49"/>
  <c r="S166" i="49"/>
  <c r="R166" i="49"/>
  <c r="S165" i="49"/>
  <c r="R165" i="49"/>
  <c r="S164" i="49"/>
  <c r="R164" i="49"/>
  <c r="S163" i="49"/>
  <c r="R163" i="49"/>
  <c r="S162" i="49"/>
  <c r="R162" i="49"/>
  <c r="S161" i="49"/>
  <c r="R161" i="49"/>
  <c r="S160" i="49"/>
  <c r="R160" i="49"/>
  <c r="R159" i="49"/>
  <c r="R158" i="49"/>
  <c r="R157" i="49"/>
  <c r="S156" i="49"/>
  <c r="R156" i="49"/>
  <c r="S155" i="49"/>
  <c r="R155" i="49"/>
  <c r="S154" i="49"/>
  <c r="R154" i="49"/>
  <c r="S153" i="49"/>
  <c r="R153" i="49"/>
  <c r="R152" i="49"/>
  <c r="S151" i="49"/>
  <c r="S152" i="49" s="1"/>
  <c r="R151" i="49"/>
  <c r="R150" i="49"/>
  <c r="S149" i="49"/>
  <c r="R149" i="49"/>
  <c r="S148" i="49"/>
  <c r="R148" i="49"/>
  <c r="S147" i="49"/>
  <c r="R147" i="49"/>
  <c r="S146" i="49"/>
  <c r="R146" i="49"/>
  <c r="S145" i="49"/>
  <c r="R145" i="49"/>
  <c r="S144" i="49"/>
  <c r="R144" i="49"/>
  <c r="R143" i="49"/>
  <c r="S142" i="49"/>
  <c r="R142" i="49"/>
  <c r="S141" i="49"/>
  <c r="R141" i="49"/>
  <c r="S140" i="49"/>
  <c r="R140" i="49"/>
  <c r="S139" i="49"/>
  <c r="R139" i="49"/>
  <c r="S138" i="49"/>
  <c r="R138" i="49"/>
  <c r="S137" i="49"/>
  <c r="R137" i="49"/>
  <c r="S136" i="49"/>
  <c r="R136" i="49"/>
  <c r="S135" i="49"/>
  <c r="R135" i="49"/>
  <c r="S134" i="49"/>
  <c r="R134" i="49"/>
  <c r="S133" i="49"/>
  <c r="R133" i="49"/>
  <c r="S132" i="49"/>
  <c r="R132" i="49"/>
  <c r="S131" i="49"/>
  <c r="R131" i="49"/>
  <c r="R130" i="49"/>
  <c r="S129" i="49"/>
  <c r="R129" i="49"/>
  <c r="S128" i="49"/>
  <c r="R128" i="49"/>
  <c r="S127" i="49"/>
  <c r="R127" i="49"/>
  <c r="S126" i="49"/>
  <c r="R126" i="49"/>
  <c r="S125" i="49"/>
  <c r="R125" i="49"/>
  <c r="S124" i="49"/>
  <c r="R124" i="49"/>
  <c r="S123" i="49"/>
  <c r="R123" i="49"/>
  <c r="S122" i="49"/>
  <c r="R122" i="49"/>
  <c r="S121" i="49"/>
  <c r="R121" i="49"/>
  <c r="S120" i="49"/>
  <c r="R120" i="49"/>
  <c r="S119" i="49"/>
  <c r="R119" i="49"/>
  <c r="S118" i="49"/>
  <c r="R118" i="49"/>
  <c r="S117" i="49"/>
  <c r="R117" i="49"/>
  <c r="S116" i="49"/>
  <c r="R116" i="49"/>
  <c r="S115" i="49"/>
  <c r="R115" i="49"/>
  <c r="S114" i="49"/>
  <c r="R114" i="49"/>
  <c r="S113" i="49"/>
  <c r="R113" i="49"/>
  <c r="S112" i="49"/>
  <c r="R112" i="49"/>
  <c r="S111" i="49"/>
  <c r="R111" i="49"/>
  <c r="S110" i="49"/>
  <c r="R110" i="49"/>
  <c r="S109" i="49"/>
  <c r="R109" i="49"/>
  <c r="S108" i="49"/>
  <c r="R108" i="49"/>
  <c r="S107" i="49"/>
  <c r="R107" i="49"/>
  <c r="S106" i="49"/>
  <c r="R106" i="49"/>
  <c r="S105" i="49"/>
  <c r="R105" i="49"/>
  <c r="S104" i="49"/>
  <c r="R104" i="49"/>
  <c r="S103" i="49"/>
  <c r="R103" i="49"/>
  <c r="S102" i="49"/>
  <c r="R102" i="49"/>
  <c r="S101" i="49"/>
  <c r="R101" i="49"/>
  <c r="S100" i="49"/>
  <c r="R100" i="49"/>
  <c r="R99" i="49"/>
  <c r="S98" i="49"/>
  <c r="R98" i="49"/>
  <c r="S97" i="49"/>
  <c r="R97" i="49"/>
  <c r="S96" i="49"/>
  <c r="R96" i="49"/>
  <c r="S95" i="49"/>
  <c r="R95" i="49"/>
  <c r="S94" i="49"/>
  <c r="R94" i="49"/>
  <c r="S93" i="49"/>
  <c r="R93" i="49"/>
  <c r="S92" i="49"/>
  <c r="R92" i="49"/>
  <c r="R91" i="49"/>
  <c r="S90" i="49"/>
  <c r="S91" i="49" s="1"/>
  <c r="R90" i="49"/>
  <c r="R89" i="49"/>
  <c r="S88" i="49"/>
  <c r="R88" i="49"/>
  <c r="S87" i="49"/>
  <c r="R87" i="49"/>
  <c r="S86" i="49"/>
  <c r="R86" i="49"/>
  <c r="S85" i="49"/>
  <c r="R85" i="49"/>
  <c r="S84" i="49"/>
  <c r="R84" i="49"/>
  <c r="S83" i="49"/>
  <c r="R83" i="49"/>
  <c r="S82" i="49"/>
  <c r="R82" i="49"/>
  <c r="S81" i="49"/>
  <c r="R81" i="49"/>
  <c r="S80" i="49"/>
  <c r="R80" i="49"/>
  <c r="S79" i="49"/>
  <c r="R79" i="49"/>
  <c r="R78" i="49"/>
  <c r="S77" i="49"/>
  <c r="R77" i="49"/>
  <c r="S76" i="49"/>
  <c r="R76" i="49"/>
  <c r="S75" i="49"/>
  <c r="R75" i="49"/>
  <c r="R74" i="49"/>
  <c r="S73" i="49"/>
  <c r="R73" i="49"/>
  <c r="S72" i="49"/>
  <c r="R72" i="49"/>
  <c r="S71" i="49"/>
  <c r="R71" i="49"/>
  <c r="S70" i="49"/>
  <c r="R70" i="49"/>
  <c r="S69" i="49"/>
  <c r="R69" i="49"/>
  <c r="S68" i="49"/>
  <c r="R68" i="49"/>
  <c r="S67" i="49"/>
  <c r="R67" i="49"/>
  <c r="R66" i="49"/>
  <c r="S65" i="49"/>
  <c r="S66" i="49" s="1"/>
  <c r="R65" i="49"/>
  <c r="R64" i="49"/>
  <c r="S63" i="49"/>
  <c r="R63" i="49"/>
  <c r="S62" i="49"/>
  <c r="R62" i="49"/>
  <c r="S61" i="49"/>
  <c r="R61" i="49"/>
  <c r="R60" i="49"/>
  <c r="S59" i="49"/>
  <c r="S60" i="49" s="1"/>
  <c r="R59" i="49"/>
  <c r="R58" i="49"/>
  <c r="S57" i="49"/>
  <c r="R57" i="49"/>
  <c r="S56" i="49"/>
  <c r="R56" i="49"/>
  <c r="S55" i="49"/>
  <c r="R55" i="49"/>
  <c r="S54" i="49"/>
  <c r="R54" i="49"/>
  <c r="S53" i="49"/>
  <c r="R53" i="49"/>
  <c r="S52" i="49"/>
  <c r="R52" i="49"/>
  <c r="S51" i="49"/>
  <c r="R51" i="49"/>
  <c r="R50" i="49"/>
  <c r="S49" i="49"/>
  <c r="S50" i="49" s="1"/>
  <c r="R49" i="49"/>
  <c r="R48" i="49"/>
  <c r="S47" i="49"/>
  <c r="S48" i="49" s="1"/>
  <c r="R47" i="49"/>
  <c r="R46" i="49"/>
  <c r="S45" i="49"/>
  <c r="R45" i="49"/>
  <c r="S44" i="49"/>
  <c r="R44" i="49"/>
  <c r="S43" i="49"/>
  <c r="R43" i="49"/>
  <c r="S42" i="49"/>
  <c r="R42" i="49"/>
  <c r="S41" i="49"/>
  <c r="R41" i="49"/>
  <c r="S40" i="49"/>
  <c r="R40" i="49"/>
  <c r="S39" i="49"/>
  <c r="R39" i="49"/>
  <c r="S38" i="49"/>
  <c r="R38" i="49"/>
  <c r="S37" i="49"/>
  <c r="R37" i="49"/>
  <c r="S36" i="49"/>
  <c r="R36" i="49"/>
  <c r="S35" i="49"/>
  <c r="R35" i="49"/>
  <c r="S34" i="49"/>
  <c r="R34" i="49"/>
  <c r="S33" i="49"/>
  <c r="R33" i="49"/>
  <c r="R32" i="49"/>
  <c r="S31" i="49"/>
  <c r="R31" i="49"/>
  <c r="S30" i="49"/>
  <c r="R30" i="49"/>
  <c r="S29" i="49"/>
  <c r="R29" i="49"/>
  <c r="S28" i="49"/>
  <c r="R28" i="49"/>
  <c r="S27" i="49"/>
  <c r="R27" i="49"/>
  <c r="S26" i="49"/>
  <c r="R26" i="49"/>
  <c r="S25" i="49"/>
  <c r="R25" i="49"/>
  <c r="S24" i="49"/>
  <c r="R24" i="49"/>
  <c r="S23" i="49"/>
  <c r="R23" i="49"/>
  <c r="S22" i="49"/>
  <c r="R22" i="49"/>
  <c r="S21" i="49"/>
  <c r="R21" i="49"/>
  <c r="R20" i="49"/>
  <c r="R19" i="49"/>
  <c r="R18" i="49"/>
  <c r="S17" i="49"/>
  <c r="R17" i="49"/>
  <c r="S16" i="49"/>
  <c r="R16" i="49"/>
  <c r="S15" i="49"/>
  <c r="R15" i="49"/>
  <c r="S14" i="49"/>
  <c r="S13" i="49"/>
  <c r="R13" i="49"/>
  <c r="R12" i="49"/>
  <c r="S11" i="49"/>
  <c r="R11" i="49"/>
  <c r="R10" i="49"/>
  <c r="R9" i="49"/>
  <c r="S22" i="48"/>
  <c r="R18" i="48"/>
  <c r="R17" i="48"/>
  <c r="S15" i="48"/>
  <c r="R15" i="48"/>
  <c r="S13" i="48"/>
  <c r="R13" i="48"/>
  <c r="S12" i="48"/>
  <c r="S11" i="48"/>
  <c r="R11" i="48"/>
  <c r="S9" i="48"/>
  <c r="S7" i="48"/>
  <c r="S6" i="48"/>
  <c r="Q195" i="48"/>
  <c r="O195" i="48"/>
  <c r="M195" i="48"/>
  <c r="K195" i="48"/>
  <c r="I195" i="48"/>
  <c r="R194" i="48"/>
  <c r="R193" i="48"/>
  <c r="R192" i="48"/>
  <c r="S191" i="48"/>
  <c r="R191" i="48"/>
  <c r="S190" i="48"/>
  <c r="S192" i="48" s="1"/>
  <c r="S193" i="48" s="1"/>
  <c r="S194" i="48" s="1"/>
  <c r="R190" i="48"/>
  <c r="R189" i="48"/>
  <c r="R188" i="48"/>
  <c r="R187" i="48"/>
  <c r="S186" i="48"/>
  <c r="R186" i="48"/>
  <c r="S185" i="48"/>
  <c r="R185" i="48"/>
  <c r="S184" i="48"/>
  <c r="R184" i="48"/>
  <c r="S183" i="48"/>
  <c r="R183" i="48"/>
  <c r="S182" i="48"/>
  <c r="R182" i="48"/>
  <c r="S181" i="48"/>
  <c r="R181" i="48"/>
  <c r="R180" i="48"/>
  <c r="R179" i="48"/>
  <c r="R178" i="48"/>
  <c r="S177" i="48"/>
  <c r="R177" i="48"/>
  <c r="S176" i="48"/>
  <c r="R176" i="48"/>
  <c r="S175" i="48"/>
  <c r="R175" i="48"/>
  <c r="R174" i="48"/>
  <c r="S173" i="48"/>
  <c r="R173" i="48"/>
  <c r="S172" i="48"/>
  <c r="R172" i="48"/>
  <c r="S171" i="48"/>
  <c r="R171" i="48"/>
  <c r="S170" i="48"/>
  <c r="R170" i="48"/>
  <c r="S169" i="48"/>
  <c r="R169" i="48"/>
  <c r="S168" i="48"/>
  <c r="R168" i="48"/>
  <c r="S167" i="48"/>
  <c r="R167" i="48"/>
  <c r="S166" i="48"/>
  <c r="R166" i="48"/>
  <c r="S165" i="48"/>
  <c r="R165" i="48"/>
  <c r="S164" i="48"/>
  <c r="R164" i="48"/>
  <c r="S163" i="48"/>
  <c r="R163" i="48"/>
  <c r="S162" i="48"/>
  <c r="R162" i="48"/>
  <c r="S161" i="48"/>
  <c r="R161" i="48"/>
  <c r="S160" i="48"/>
  <c r="R160" i="48"/>
  <c r="R159" i="48"/>
  <c r="R158" i="48"/>
  <c r="R157" i="48"/>
  <c r="S156" i="48"/>
  <c r="R156" i="48"/>
  <c r="S155" i="48"/>
  <c r="R155" i="48"/>
  <c r="S154" i="48"/>
  <c r="R154" i="48"/>
  <c r="S153" i="48"/>
  <c r="R153" i="48"/>
  <c r="R152" i="48"/>
  <c r="S151" i="48"/>
  <c r="S152" i="48" s="1"/>
  <c r="R151" i="48"/>
  <c r="R150" i="48"/>
  <c r="S149" i="48"/>
  <c r="R149" i="48"/>
  <c r="S148" i="48"/>
  <c r="R148" i="48"/>
  <c r="S147" i="48"/>
  <c r="R147" i="48"/>
  <c r="S146" i="48"/>
  <c r="R146" i="48"/>
  <c r="S145" i="48"/>
  <c r="R145" i="48"/>
  <c r="S144" i="48"/>
  <c r="S150" i="48" s="1"/>
  <c r="R144" i="48"/>
  <c r="R143" i="48"/>
  <c r="S142" i="48"/>
  <c r="R142" i="48"/>
  <c r="S141" i="48"/>
  <c r="R141" i="48"/>
  <c r="S140" i="48"/>
  <c r="R140" i="48"/>
  <c r="S139" i="48"/>
  <c r="R139" i="48"/>
  <c r="S138" i="48"/>
  <c r="R138" i="48"/>
  <c r="S137" i="48"/>
  <c r="R137" i="48"/>
  <c r="S136" i="48"/>
  <c r="R136" i="48"/>
  <c r="S135" i="48"/>
  <c r="R135" i="48"/>
  <c r="S134" i="48"/>
  <c r="R134" i="48"/>
  <c r="S133" i="48"/>
  <c r="R133" i="48"/>
  <c r="S132" i="48"/>
  <c r="R132" i="48"/>
  <c r="S131" i="48"/>
  <c r="S143" i="48" s="1"/>
  <c r="R131" i="48"/>
  <c r="R130" i="48"/>
  <c r="S129" i="48"/>
  <c r="R129" i="48"/>
  <c r="S128" i="48"/>
  <c r="R128" i="48"/>
  <c r="S127" i="48"/>
  <c r="R127" i="48"/>
  <c r="S126" i="48"/>
  <c r="R126" i="48"/>
  <c r="S125" i="48"/>
  <c r="R125" i="48"/>
  <c r="S124" i="48"/>
  <c r="R124" i="48"/>
  <c r="S123" i="48"/>
  <c r="R123" i="48"/>
  <c r="S122" i="48"/>
  <c r="R122" i="48"/>
  <c r="S121" i="48"/>
  <c r="R121" i="48"/>
  <c r="S120" i="48"/>
  <c r="R120" i="48"/>
  <c r="S119" i="48"/>
  <c r="R119" i="48"/>
  <c r="S118" i="48"/>
  <c r="R118" i="48"/>
  <c r="S117" i="48"/>
  <c r="R117" i="48"/>
  <c r="S116" i="48"/>
  <c r="R116" i="48"/>
  <c r="S115" i="48"/>
  <c r="R115" i="48"/>
  <c r="S114" i="48"/>
  <c r="R114" i="48"/>
  <c r="S113" i="48"/>
  <c r="R113" i="48"/>
  <c r="S112" i="48"/>
  <c r="R112" i="48"/>
  <c r="S111" i="48"/>
  <c r="R111" i="48"/>
  <c r="S110" i="48"/>
  <c r="R110" i="48"/>
  <c r="S109" i="48"/>
  <c r="R109" i="48"/>
  <c r="S108" i="48"/>
  <c r="R108" i="48"/>
  <c r="S107" i="48"/>
  <c r="R107" i="48"/>
  <c r="S106" i="48"/>
  <c r="R106" i="48"/>
  <c r="S105" i="48"/>
  <c r="R105" i="48"/>
  <c r="S104" i="48"/>
  <c r="R104" i="48"/>
  <c r="S103" i="48"/>
  <c r="R103" i="48"/>
  <c r="S102" i="48"/>
  <c r="R102" i="48"/>
  <c r="S101" i="48"/>
  <c r="R101" i="48"/>
  <c r="S100" i="48"/>
  <c r="R100" i="48"/>
  <c r="R99" i="48"/>
  <c r="S98" i="48"/>
  <c r="R98" i="48"/>
  <c r="S97" i="48"/>
  <c r="R97" i="48"/>
  <c r="S96" i="48"/>
  <c r="R96" i="48"/>
  <c r="S95" i="48"/>
  <c r="R95" i="48"/>
  <c r="S94" i="48"/>
  <c r="R94" i="48"/>
  <c r="S93" i="48"/>
  <c r="R93" i="48"/>
  <c r="S92" i="48"/>
  <c r="R92" i="48"/>
  <c r="R91" i="48"/>
  <c r="S90" i="48"/>
  <c r="S91" i="48" s="1"/>
  <c r="R90" i="48"/>
  <c r="R89" i="48"/>
  <c r="S88" i="48"/>
  <c r="R88" i="48"/>
  <c r="S87" i="48"/>
  <c r="R87" i="48"/>
  <c r="S86" i="48"/>
  <c r="R86" i="48"/>
  <c r="S85" i="48"/>
  <c r="R85" i="48"/>
  <c r="S84" i="48"/>
  <c r="R84" i="48"/>
  <c r="S83" i="48"/>
  <c r="R83" i="48"/>
  <c r="S82" i="48"/>
  <c r="R82" i="48"/>
  <c r="S81" i="48"/>
  <c r="R81" i="48"/>
  <c r="S80" i="48"/>
  <c r="R80" i="48"/>
  <c r="S79" i="48"/>
  <c r="R79" i="48"/>
  <c r="R78" i="48"/>
  <c r="S77" i="48"/>
  <c r="R77" i="48"/>
  <c r="S76" i="48"/>
  <c r="R76" i="48"/>
  <c r="S75" i="48"/>
  <c r="R75" i="48"/>
  <c r="R74" i="48"/>
  <c r="S73" i="48"/>
  <c r="R73" i="48"/>
  <c r="S72" i="48"/>
  <c r="R72" i="48"/>
  <c r="S71" i="48"/>
  <c r="R71" i="48"/>
  <c r="S70" i="48"/>
  <c r="R70" i="48"/>
  <c r="S69" i="48"/>
  <c r="R69" i="48"/>
  <c r="S68" i="48"/>
  <c r="R68" i="48"/>
  <c r="S67" i="48"/>
  <c r="R67" i="48"/>
  <c r="R66" i="48"/>
  <c r="S65" i="48"/>
  <c r="S66" i="48" s="1"/>
  <c r="R65" i="48"/>
  <c r="R64" i="48"/>
  <c r="S63" i="48"/>
  <c r="R63" i="48"/>
  <c r="S62" i="48"/>
  <c r="R62" i="48"/>
  <c r="S61" i="48"/>
  <c r="S64" i="48" s="1"/>
  <c r="R61" i="48"/>
  <c r="R60" i="48"/>
  <c r="S59" i="48"/>
  <c r="S60" i="48" s="1"/>
  <c r="R59" i="48"/>
  <c r="R58" i="48"/>
  <c r="S57" i="48"/>
  <c r="R57" i="48"/>
  <c r="S56" i="48"/>
  <c r="R56" i="48"/>
  <c r="S55" i="48"/>
  <c r="R55" i="48"/>
  <c r="S54" i="48"/>
  <c r="R54" i="48"/>
  <c r="S53" i="48"/>
  <c r="R53" i="48"/>
  <c r="S52" i="48"/>
  <c r="R52" i="48"/>
  <c r="S51" i="48"/>
  <c r="R51" i="48"/>
  <c r="R50" i="48"/>
  <c r="S49" i="48"/>
  <c r="S50" i="48" s="1"/>
  <c r="R49" i="48"/>
  <c r="R48" i="48"/>
  <c r="S47" i="48"/>
  <c r="S48" i="48" s="1"/>
  <c r="R47" i="48"/>
  <c r="R46" i="48"/>
  <c r="S45" i="48"/>
  <c r="R45" i="48"/>
  <c r="S44" i="48"/>
  <c r="R44" i="48"/>
  <c r="S43" i="48"/>
  <c r="R43" i="48"/>
  <c r="S42" i="48"/>
  <c r="R42" i="48"/>
  <c r="S41" i="48"/>
  <c r="R41" i="48"/>
  <c r="S40" i="48"/>
  <c r="R40" i="48"/>
  <c r="S39" i="48"/>
  <c r="R39" i="48"/>
  <c r="S38" i="48"/>
  <c r="R38" i="48"/>
  <c r="S37" i="48"/>
  <c r="R37" i="48"/>
  <c r="S36" i="48"/>
  <c r="R36" i="48"/>
  <c r="S35" i="48"/>
  <c r="S34" i="48"/>
  <c r="R34" i="48"/>
  <c r="R33" i="48"/>
  <c r="R32" i="48"/>
  <c r="S31" i="48"/>
  <c r="R31" i="48"/>
  <c r="S30" i="48"/>
  <c r="R30" i="48"/>
  <c r="S29" i="48"/>
  <c r="R29" i="48"/>
  <c r="R28" i="48"/>
  <c r="S27" i="48"/>
  <c r="S26" i="48"/>
  <c r="R26" i="48"/>
  <c r="S25" i="48"/>
  <c r="R25" i="48"/>
  <c r="S24" i="48"/>
  <c r="R24" i="48"/>
  <c r="S23" i="48"/>
  <c r="R23" i="48"/>
  <c r="R22" i="48"/>
  <c r="S21" i="48"/>
  <c r="S20" i="48"/>
  <c r="R20" i="48"/>
  <c r="R19" i="48"/>
  <c r="S18" i="48"/>
  <c r="S17" i="48"/>
  <c r="S16" i="48"/>
  <c r="R14" i="48"/>
  <c r="S19" i="54" l="1"/>
  <c r="S150" i="54"/>
  <c r="S10" i="54"/>
  <c r="S174" i="52"/>
  <c r="S179" i="52" s="1"/>
  <c r="S180" i="52" s="1"/>
  <c r="S10" i="50"/>
  <c r="S32" i="50"/>
  <c r="S178" i="50"/>
  <c r="S192" i="50"/>
  <c r="S193" i="50" s="1"/>
  <c r="S194" i="50" s="1"/>
  <c r="S19" i="50"/>
  <c r="S78" i="50" s="1"/>
  <c r="S46" i="50"/>
  <c r="S58" i="50"/>
  <c r="S58" i="49"/>
  <c r="S187" i="49"/>
  <c r="S188" i="49" s="1"/>
  <c r="S189" i="49" s="1"/>
  <c r="S58" i="54"/>
  <c r="S174" i="54"/>
  <c r="S157" i="54"/>
  <c r="S158" i="54" s="1"/>
  <c r="S187" i="54"/>
  <c r="S188" i="54" s="1"/>
  <c r="S189" i="54" s="1"/>
  <c r="S74" i="54"/>
  <c r="S32" i="54"/>
  <c r="S178" i="54"/>
  <c r="S179" i="54" s="1"/>
  <c r="S180" i="54" s="1"/>
  <c r="S192" i="54"/>
  <c r="S193" i="54" s="1"/>
  <c r="S194" i="54" s="1"/>
  <c r="S46" i="54"/>
  <c r="S89" i="54"/>
  <c r="S99" i="54"/>
  <c r="S130" i="54"/>
  <c r="S143" i="54"/>
  <c r="S10" i="53"/>
  <c r="S130" i="53"/>
  <c r="S150" i="53"/>
  <c r="S174" i="53"/>
  <c r="R7" i="53"/>
  <c r="S157" i="53"/>
  <c r="S58" i="53"/>
  <c r="S187" i="53"/>
  <c r="S188" i="53" s="1"/>
  <c r="S189" i="53" s="1"/>
  <c r="S32" i="53"/>
  <c r="S89" i="53"/>
  <c r="S99" i="53"/>
  <c r="S46" i="53"/>
  <c r="S178" i="53"/>
  <c r="S192" i="53"/>
  <c r="S193" i="53" s="1"/>
  <c r="S194" i="53" s="1"/>
  <c r="S13" i="53"/>
  <c r="S19" i="53" s="1"/>
  <c r="S74" i="53"/>
  <c r="R10" i="53"/>
  <c r="S64" i="53"/>
  <c r="S143" i="53"/>
  <c r="S178" i="52"/>
  <c r="S192" i="52"/>
  <c r="S193" i="52" s="1"/>
  <c r="S194" i="52" s="1"/>
  <c r="R6" i="52"/>
  <c r="S64" i="52"/>
  <c r="S143" i="52"/>
  <c r="S157" i="52"/>
  <c r="S58" i="52"/>
  <c r="S187" i="52"/>
  <c r="S188" i="52" s="1"/>
  <c r="S189" i="52" s="1"/>
  <c r="S6" i="52"/>
  <c r="S10" i="52" s="1"/>
  <c r="S74" i="52"/>
  <c r="S130" i="52"/>
  <c r="S32" i="52"/>
  <c r="S89" i="52"/>
  <c r="S99" i="52"/>
  <c r="S46" i="52"/>
  <c r="S150" i="52"/>
  <c r="R7" i="52"/>
  <c r="R8" i="52"/>
  <c r="S19" i="52"/>
  <c r="S8" i="52"/>
  <c r="S12" i="51"/>
  <c r="S13" i="51"/>
  <c r="R11" i="51"/>
  <c r="R13" i="51"/>
  <c r="S7" i="51"/>
  <c r="S178" i="51"/>
  <c r="S192" i="51"/>
  <c r="S193" i="51" s="1"/>
  <c r="S194" i="51" s="1"/>
  <c r="S99" i="51"/>
  <c r="S46" i="51"/>
  <c r="S5" i="51"/>
  <c r="S32" i="51"/>
  <c r="S89" i="51"/>
  <c r="S6" i="51"/>
  <c r="S11" i="51"/>
  <c r="S19" i="51" s="1"/>
  <c r="S64" i="51"/>
  <c r="S143" i="51"/>
  <c r="S74" i="51"/>
  <c r="S130" i="51"/>
  <c r="S150" i="51"/>
  <c r="S174" i="51"/>
  <c r="S157" i="51"/>
  <c r="S58" i="51"/>
  <c r="S187" i="51"/>
  <c r="S188" i="51" s="1"/>
  <c r="S189" i="51" s="1"/>
  <c r="R23" i="51"/>
  <c r="R29" i="51"/>
  <c r="S157" i="50"/>
  <c r="S89" i="50"/>
  <c r="S99" i="50"/>
  <c r="S74" i="50"/>
  <c r="R10" i="50"/>
  <c r="R12" i="50"/>
  <c r="R13" i="50"/>
  <c r="R14" i="50"/>
  <c r="R16" i="50"/>
  <c r="R18" i="50"/>
  <c r="R19" i="50"/>
  <c r="R22" i="50"/>
  <c r="R23" i="50"/>
  <c r="R24" i="50"/>
  <c r="R25" i="50"/>
  <c r="R26" i="50"/>
  <c r="R28" i="50"/>
  <c r="R29" i="50"/>
  <c r="R30" i="50"/>
  <c r="R31" i="50"/>
  <c r="R32" i="50"/>
  <c r="R35" i="50"/>
  <c r="R36" i="50"/>
  <c r="R37" i="50"/>
  <c r="R38" i="50"/>
  <c r="R41" i="50"/>
  <c r="R42" i="50"/>
  <c r="R43" i="50"/>
  <c r="R44" i="50"/>
  <c r="R47" i="50"/>
  <c r="R48" i="50"/>
  <c r="R49" i="50"/>
  <c r="R50" i="50"/>
  <c r="R52" i="50"/>
  <c r="R54" i="50"/>
  <c r="S130" i="50"/>
  <c r="S64" i="50"/>
  <c r="S143" i="50"/>
  <c r="R9" i="50"/>
  <c r="S150" i="50"/>
  <c r="S174" i="50"/>
  <c r="S187" i="50"/>
  <c r="S188" i="50" s="1"/>
  <c r="S189" i="50" s="1"/>
  <c r="S64" i="49"/>
  <c r="S143" i="49"/>
  <c r="S150" i="49"/>
  <c r="R14" i="49"/>
  <c r="S99" i="49"/>
  <c r="S46" i="49"/>
  <c r="S174" i="49"/>
  <c r="S89" i="49"/>
  <c r="S157" i="49"/>
  <c r="S158" i="49" s="1"/>
  <c r="S74" i="49"/>
  <c r="S130" i="49"/>
  <c r="S19" i="48"/>
  <c r="S89" i="48"/>
  <c r="S99" i="48"/>
  <c r="S178" i="48"/>
  <c r="S74" i="48"/>
  <c r="S130" i="48"/>
  <c r="R16" i="48"/>
  <c r="R21" i="48"/>
  <c r="S32" i="48"/>
  <c r="S8" i="48"/>
  <c r="S14" i="48"/>
  <c r="S33" i="48"/>
  <c r="S46" i="48" s="1"/>
  <c r="S174" i="48"/>
  <c r="S179" i="48" s="1"/>
  <c r="S180" i="48" s="1"/>
  <c r="S157" i="48"/>
  <c r="S58" i="48"/>
  <c r="S187" i="48"/>
  <c r="S188" i="48" s="1"/>
  <c r="S189" i="48" s="1"/>
  <c r="R12" i="48"/>
  <c r="R8" i="54"/>
  <c r="R20" i="54"/>
  <c r="R26" i="54"/>
  <c r="R32" i="54"/>
  <c r="R56" i="54"/>
  <c r="R62" i="54"/>
  <c r="R68" i="54"/>
  <c r="R74" i="54"/>
  <c r="R80" i="54"/>
  <c r="R86" i="54"/>
  <c r="R9" i="54"/>
  <c r="R15" i="54"/>
  <c r="R21" i="54"/>
  <c r="R27" i="54"/>
  <c r="R51" i="54"/>
  <c r="R57" i="54"/>
  <c r="R63" i="54"/>
  <c r="R69" i="54"/>
  <c r="R81" i="54"/>
  <c r="R93" i="54"/>
  <c r="S7" i="52"/>
  <c r="R16" i="52"/>
  <c r="R15" i="52"/>
  <c r="S8" i="51"/>
  <c r="R10" i="51"/>
  <c r="R16" i="51"/>
  <c r="R22" i="51"/>
  <c r="R28" i="51"/>
  <c r="R11" i="50"/>
  <c r="R17" i="50"/>
  <c r="S9" i="49"/>
  <c r="S12" i="49"/>
  <c r="R5" i="49"/>
  <c r="S18" i="49"/>
  <c r="S19" i="49" s="1"/>
  <c r="S20" i="49"/>
  <c r="S32" i="49" s="1"/>
  <c r="S28" i="48"/>
  <c r="R27" i="48"/>
  <c r="R7" i="48"/>
  <c r="R35" i="48"/>
  <c r="S5" i="48"/>
  <c r="S6" i="49"/>
  <c r="R10" i="54"/>
  <c r="R22" i="54"/>
  <c r="R28" i="54"/>
  <c r="R52" i="54"/>
  <c r="R58" i="54"/>
  <c r="R64" i="54"/>
  <c r="R70" i="54"/>
  <c r="R82" i="54"/>
  <c r="R88" i="54"/>
  <c r="R94" i="54"/>
  <c r="R9" i="48"/>
  <c r="R6" i="50"/>
  <c r="R7" i="51"/>
  <c r="R25" i="51"/>
  <c r="R31" i="51"/>
  <c r="R5" i="52"/>
  <c r="R11" i="52"/>
  <c r="R17" i="52"/>
  <c r="S5" i="49"/>
  <c r="R87" i="54"/>
  <c r="R8" i="48"/>
  <c r="R5" i="50"/>
  <c r="R6" i="51"/>
  <c r="R24" i="51"/>
  <c r="R30" i="51"/>
  <c r="R92" i="54"/>
  <c r="R5" i="51"/>
  <c r="R7" i="54"/>
  <c r="R25" i="54"/>
  <c r="R31" i="54"/>
  <c r="R55" i="54"/>
  <c r="R61" i="54"/>
  <c r="R67" i="54"/>
  <c r="R73" i="54"/>
  <c r="R79" i="54"/>
  <c r="R85" i="54"/>
  <c r="R14" i="52"/>
  <c r="R6" i="48"/>
  <c r="S8" i="49"/>
  <c r="R6" i="54"/>
  <c r="R24" i="54"/>
  <c r="R30" i="54"/>
  <c r="R48" i="54"/>
  <c r="R54" i="54"/>
  <c r="R72" i="54"/>
  <c r="R84" i="54"/>
  <c r="R5" i="48"/>
  <c r="R8" i="50"/>
  <c r="R20" i="50"/>
  <c r="R9" i="51"/>
  <c r="R21" i="51"/>
  <c r="R27" i="51"/>
  <c r="R13" i="52"/>
  <c r="R19" i="52"/>
  <c r="R5" i="53"/>
  <c r="S7" i="49"/>
  <c r="R5" i="54"/>
  <c r="R23" i="54"/>
  <c r="R29" i="54"/>
  <c r="R47" i="54"/>
  <c r="R53" i="54"/>
  <c r="R71" i="54"/>
  <c r="R83" i="54"/>
  <c r="R89" i="54"/>
  <c r="R95" i="54"/>
  <c r="R10" i="48"/>
  <c r="R7" i="50"/>
  <c r="R8" i="51"/>
  <c r="R20" i="51"/>
  <c r="R26" i="51"/>
  <c r="R32" i="51"/>
  <c r="R12" i="52"/>
  <c r="R18" i="52"/>
  <c r="S78" i="54"/>
  <c r="S179" i="53"/>
  <c r="S180" i="53" s="1"/>
  <c r="I195" i="52"/>
  <c r="M195" i="52"/>
  <c r="Q195" i="52"/>
  <c r="S179" i="50"/>
  <c r="S180" i="50" s="1"/>
  <c r="S179" i="49"/>
  <c r="S180" i="49" s="1"/>
  <c r="S158" i="53" l="1"/>
  <c r="S158" i="50"/>
  <c r="S158" i="48"/>
  <c r="S10" i="48"/>
  <c r="S78" i="48" s="1"/>
  <c r="S78" i="53"/>
  <c r="S158" i="52"/>
  <c r="S78" i="52"/>
  <c r="S179" i="51"/>
  <c r="S180" i="51" s="1"/>
  <c r="S10" i="51"/>
  <c r="S78" i="51" s="1"/>
  <c r="S158" i="51"/>
  <c r="S10" i="49"/>
  <c r="S78" i="49" s="1"/>
  <c r="S159" i="49" s="1"/>
  <c r="S195" i="49" s="1"/>
  <c r="S159" i="54"/>
  <c r="S195" i="54" s="1"/>
  <c r="S159" i="50"/>
  <c r="S195" i="50" s="1"/>
  <c r="D75" i="39"/>
  <c r="S159" i="53" l="1"/>
  <c r="S195" i="53" s="1"/>
  <c r="S159" i="52"/>
  <c r="S195" i="52" s="1"/>
  <c r="S159" i="48"/>
  <c r="S195" i="48" s="1"/>
  <c r="S159" i="51"/>
  <c r="S195" i="51" s="1"/>
  <c r="B19" i="32"/>
  <c r="B18" i="32"/>
  <c r="B17" i="32"/>
  <c r="B16" i="32"/>
  <c r="B15" i="32"/>
  <c r="B14" i="32"/>
  <c r="B13" i="32"/>
  <c r="B12" i="32"/>
  <c r="B11" i="32"/>
  <c r="B10" i="32"/>
  <c r="B9" i="32"/>
  <c r="B8" i="32"/>
  <c r="E20" i="30" l="1"/>
  <c r="B7" i="32"/>
  <c r="B20" i="32" l="1"/>
  <c r="E6" i="33"/>
  <c r="N23" i="1" l="1"/>
  <c r="D65" i="39" l="1"/>
  <c r="D63" i="39"/>
  <c r="C20" i="43" l="1"/>
  <c r="C8" i="43"/>
  <c r="C13" i="43"/>
  <c r="C16" i="43"/>
  <c r="C24" i="43" l="1"/>
  <c r="I195" i="42"/>
  <c r="L15" i="13" l="1"/>
  <c r="L10" i="13"/>
  <c r="L9" i="13"/>
  <c r="L7" i="13"/>
  <c r="J10" i="13"/>
  <c r="J9" i="13"/>
  <c r="J7" i="13"/>
  <c r="J15" i="13" s="1"/>
  <c r="P12" i="12"/>
  <c r="O12" i="12"/>
  <c r="M12" i="12"/>
  <c r="K12" i="12"/>
  <c r="K12" i="11"/>
  <c r="J12" i="11"/>
  <c r="I12" i="11"/>
  <c r="G12" i="11"/>
  <c r="C20" i="14" l="1"/>
  <c r="C13" i="14"/>
  <c r="C16" i="14"/>
  <c r="C8" i="14"/>
  <c r="C24" i="14" l="1"/>
  <c r="I195" i="2"/>
  <c r="N17" i="45"/>
  <c r="N16" i="45"/>
  <c r="N15" i="45"/>
  <c r="N8" i="45"/>
  <c r="N11" i="1"/>
  <c r="M18" i="45"/>
  <c r="M17" i="45"/>
  <c r="M16" i="45"/>
  <c r="M15" i="45"/>
  <c r="M11" i="45"/>
  <c r="M10" i="45"/>
  <c r="M9" i="45"/>
  <c r="M8" i="45"/>
  <c r="E24" i="1" l="1"/>
  <c r="E23" i="1"/>
  <c r="M11" i="1"/>
  <c r="O13" i="1" l="1"/>
  <c r="N22" i="1"/>
  <c r="N21" i="1"/>
  <c r="N20" i="1"/>
  <c r="N19" i="1"/>
  <c r="N18" i="1"/>
  <c r="N17" i="1"/>
  <c r="N12" i="1"/>
  <c r="N10" i="1"/>
  <c r="N8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25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AA2" i="19" l="1"/>
  <c r="AA1" i="19"/>
  <c r="D15" i="39"/>
  <c r="D19" i="39"/>
  <c r="E21" i="39"/>
  <c r="E19" i="39"/>
  <c r="AA2" i="28"/>
  <c r="AA1" i="28"/>
  <c r="E15" i="39"/>
  <c r="E17" i="39"/>
  <c r="E69" i="39"/>
  <c r="E67" i="39"/>
  <c r="E53" i="39"/>
  <c r="E51" i="39"/>
  <c r="E49" i="39"/>
  <c r="E47" i="39"/>
  <c r="E45" i="39"/>
  <c r="E43" i="39"/>
  <c r="E27" i="39"/>
  <c r="E25" i="39"/>
  <c r="E13" i="39"/>
  <c r="D11" i="39"/>
  <c r="E11" i="39"/>
  <c r="D5" i="39"/>
  <c r="E11" i="8" l="1"/>
  <c r="F11" i="8"/>
  <c r="E17" i="45" l="1"/>
  <c r="E16" i="45"/>
  <c r="E15" i="45"/>
  <c r="E12" i="45"/>
  <c r="E11" i="45"/>
  <c r="E10" i="45"/>
  <c r="E9" i="45"/>
  <c r="E8" i="45"/>
  <c r="I12" i="12" l="1"/>
  <c r="N12" i="12"/>
  <c r="D9" i="39" l="1"/>
  <c r="D119" i="39"/>
  <c r="D117" i="39"/>
  <c r="D115" i="39"/>
  <c r="D113" i="39"/>
  <c r="D111" i="39"/>
  <c r="D109" i="39"/>
  <c r="D107" i="39"/>
  <c r="D145" i="39"/>
  <c r="D143" i="39"/>
  <c r="D141" i="39"/>
  <c r="D137" i="39"/>
  <c r="D135" i="39"/>
  <c r="D133" i="39"/>
  <c r="D131" i="39"/>
  <c r="D129" i="39"/>
  <c r="D127" i="39"/>
  <c r="D125" i="39"/>
  <c r="D121" i="39"/>
  <c r="D105" i="39"/>
  <c r="D103" i="39"/>
  <c r="D101" i="39"/>
  <c r="D99" i="39"/>
  <c r="D97" i="39"/>
  <c r="D93" i="39"/>
  <c r="D89" i="39"/>
  <c r="D87" i="39"/>
  <c r="D83" i="39"/>
  <c r="D79" i="39"/>
  <c r="D77" i="39"/>
  <c r="D73" i="39"/>
  <c r="D71" i="39"/>
  <c r="D67" i="39"/>
  <c r="D61" i="39"/>
  <c r="D59" i="39"/>
  <c r="D57" i="39"/>
  <c r="D55" i="39"/>
  <c r="D51" i="39"/>
  <c r="D47" i="39"/>
  <c r="D43" i="39"/>
  <c r="D25" i="39"/>
  <c r="D23" i="39"/>
  <c r="D7" i="39"/>
  <c r="E19" i="32" l="1"/>
  <c r="E8" i="32" l="1"/>
  <c r="E10" i="32"/>
  <c r="E12" i="32"/>
  <c r="E14" i="32"/>
  <c r="E16" i="32"/>
  <c r="E18" i="32"/>
  <c r="E7" i="32"/>
  <c r="E9" i="32"/>
  <c r="E11" i="32"/>
  <c r="E13" i="32"/>
  <c r="E15" i="32"/>
  <c r="E17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E20" i="32" l="1"/>
  <c r="C20" i="30"/>
  <c r="C6" i="33" s="1"/>
  <c r="D20" i="30"/>
  <c r="D6" i="33" s="1"/>
  <c r="B20" i="30"/>
  <c r="B6" i="33" s="1"/>
  <c r="H13" i="13"/>
  <c r="M11" i="12"/>
  <c r="K11" i="12"/>
  <c r="I11" i="12"/>
  <c r="M8" i="12"/>
  <c r="M7" i="12"/>
  <c r="I10" i="12"/>
  <c r="I8" i="12"/>
  <c r="I7" i="12"/>
  <c r="C7" i="32" l="1"/>
  <c r="C19" i="32"/>
  <c r="C9" i="32"/>
  <c r="C12" i="32"/>
  <c r="H8" i="13"/>
  <c r="H10" i="13"/>
  <c r="H12" i="13"/>
  <c r="H14" i="13"/>
  <c r="H7" i="13"/>
  <c r="H11" i="13"/>
  <c r="M9" i="12"/>
  <c r="K7" i="12"/>
  <c r="K9" i="12"/>
  <c r="K8" i="12"/>
  <c r="K10" i="12"/>
  <c r="I9" i="12"/>
  <c r="I13" i="12" s="1"/>
  <c r="M10" i="12"/>
  <c r="I11" i="11"/>
  <c r="I10" i="11"/>
  <c r="I9" i="11"/>
  <c r="I8" i="11"/>
  <c r="I7" i="11"/>
  <c r="G11" i="11"/>
  <c r="G10" i="11"/>
  <c r="G9" i="11"/>
  <c r="G8" i="11"/>
  <c r="G7" i="11"/>
  <c r="E10" i="8"/>
  <c r="E9" i="8"/>
  <c r="E8" i="8"/>
  <c r="E7" i="8"/>
  <c r="E6" i="8"/>
  <c r="M13" i="12" l="1"/>
  <c r="I13" i="11"/>
  <c r="C17" i="32"/>
  <c r="C14" i="32"/>
  <c r="C11" i="32"/>
  <c r="F20" i="32"/>
  <c r="C16" i="32"/>
  <c r="C8" i="32"/>
  <c r="C13" i="32"/>
  <c r="C18" i="32"/>
  <c r="C10" i="32"/>
  <c r="C15" i="32"/>
  <c r="G13" i="11"/>
  <c r="E12" i="8"/>
  <c r="H15" i="13"/>
  <c r="K13" i="12"/>
  <c r="C20" i="32" l="1"/>
  <c r="C138" i="6"/>
  <c r="C131" i="17" l="1"/>
  <c r="F10" i="8" l="1"/>
  <c r="F9" i="8"/>
  <c r="F8" i="8"/>
  <c r="F7" i="8"/>
  <c r="F6" i="8"/>
  <c r="F12" i="8" l="1"/>
  <c r="C11" i="8"/>
  <c r="K11" i="11" l="1"/>
  <c r="K10" i="11"/>
  <c r="K9" i="11"/>
  <c r="K8" i="11"/>
  <c r="K7" i="11"/>
  <c r="J11" i="11"/>
  <c r="J10" i="11"/>
  <c r="J9" i="11"/>
  <c r="J8" i="11"/>
  <c r="J7" i="11"/>
  <c r="J13" i="11" l="1"/>
  <c r="C12" i="11"/>
  <c r="K13" i="11"/>
  <c r="E12" i="11"/>
  <c r="P11" i="12"/>
  <c r="P10" i="12"/>
  <c r="P9" i="12"/>
  <c r="P8" i="12"/>
  <c r="P7" i="12"/>
  <c r="O11" i="12"/>
  <c r="O10" i="12"/>
  <c r="O9" i="12"/>
  <c r="O8" i="12"/>
  <c r="O7" i="12"/>
  <c r="N11" i="12"/>
  <c r="N10" i="12"/>
  <c r="N9" i="12"/>
  <c r="N8" i="12"/>
  <c r="N7" i="12"/>
  <c r="N13" i="12" l="1"/>
  <c r="C12" i="12"/>
  <c r="O13" i="12"/>
  <c r="E12" i="12"/>
  <c r="P13" i="12"/>
  <c r="G12" i="12"/>
  <c r="K15" i="13"/>
  <c r="K14" i="13"/>
  <c r="K13" i="13"/>
  <c r="K12" i="13"/>
  <c r="K11" i="13"/>
  <c r="K10" i="13"/>
  <c r="K8" i="13"/>
  <c r="K7" i="13"/>
  <c r="E11" i="16" l="1"/>
  <c r="E15" i="16" l="1"/>
  <c r="E16" i="16" s="1"/>
  <c r="E7" i="16"/>
  <c r="D47" i="15"/>
  <c r="D42" i="15"/>
  <c r="D48" i="15" l="1"/>
  <c r="F7" i="13"/>
  <c r="D14" i="13"/>
  <c r="D7" i="13"/>
  <c r="F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15" i="13" l="1"/>
  <c r="D15" i="13"/>
  <c r="G11" i="12" l="1"/>
  <c r="G9" i="12"/>
  <c r="G7" i="12"/>
  <c r="E11" i="12"/>
  <c r="E7" i="12"/>
  <c r="C9" i="12"/>
  <c r="C7" i="12"/>
  <c r="C11" i="12"/>
  <c r="G10" i="12"/>
  <c r="E10" i="12"/>
  <c r="C10" i="12"/>
  <c r="E9" i="12"/>
  <c r="G8" i="12"/>
  <c r="E8" i="12"/>
  <c r="C8" i="12"/>
  <c r="C13" i="12" l="1"/>
  <c r="E13" i="12"/>
  <c r="G13" i="12"/>
  <c r="E7" i="11"/>
  <c r="C7" i="11"/>
  <c r="E11" i="11"/>
  <c r="C11" i="11"/>
  <c r="E10" i="11"/>
  <c r="C10" i="11"/>
  <c r="E9" i="11"/>
  <c r="C9" i="11"/>
  <c r="E8" i="11"/>
  <c r="C8" i="11"/>
  <c r="C13" i="11" l="1"/>
  <c r="E13" i="11"/>
  <c r="E7" i="10"/>
  <c r="C7" i="10"/>
  <c r="E11" i="10"/>
  <c r="C11" i="10"/>
  <c r="E10" i="10"/>
  <c r="C10" i="10"/>
  <c r="E9" i="10"/>
  <c r="C9" i="10"/>
  <c r="E8" i="10"/>
  <c r="C8" i="10"/>
  <c r="C12" i="10" l="1"/>
  <c r="E12" i="10"/>
  <c r="E7" i="9"/>
  <c r="C7" i="9"/>
  <c r="E11" i="9"/>
  <c r="C11" i="9"/>
  <c r="E10" i="9"/>
  <c r="C10" i="9"/>
  <c r="E9" i="9"/>
  <c r="C9" i="9"/>
  <c r="E8" i="9"/>
  <c r="C8" i="9"/>
  <c r="C12" i="9" l="1"/>
  <c r="E12" i="9"/>
  <c r="C10" i="8"/>
  <c r="C8" i="8"/>
  <c r="C7" i="8"/>
  <c r="C9" i="8" l="1"/>
  <c r="C6" i="8"/>
  <c r="C12" i="8" l="1"/>
</calcChain>
</file>

<file path=xl/sharedStrings.xml><?xml version="1.0" encoding="utf-8"?>
<sst xmlns="http://schemas.openxmlformats.org/spreadsheetml/2006/main" count="3465" uniqueCount="654">
  <si>
    <t>AJUDA / APOIO</t>
  </si>
  <si>
    <t xml:space="preserve">Candidaturas </t>
  </si>
  <si>
    <t>Área</t>
  </si>
  <si>
    <t>Animais</t>
  </si>
  <si>
    <t>(nº)</t>
  </si>
  <si>
    <t>% Ajuda/Apoio no Total de PU</t>
  </si>
  <si>
    <t xml:space="preserve"> (ha)</t>
  </si>
  <si>
    <t>[1]</t>
  </si>
  <si>
    <t>[2]</t>
  </si>
  <si>
    <t>[3]</t>
  </si>
  <si>
    <t>[4]</t>
  </si>
  <si>
    <t>[5]</t>
  </si>
  <si>
    <t>[6]</t>
  </si>
  <si>
    <t>[7]</t>
  </si>
  <si>
    <t>[8] = [1]/[5]</t>
  </si>
  <si>
    <t>[9] = [3]/[6]</t>
  </si>
  <si>
    <t>[10] = [4]/[7]</t>
  </si>
  <si>
    <t>PJA - Pagamentos para os Jovens Agricultores</t>
  </si>
  <si>
    <t>Algodão</t>
  </si>
  <si>
    <t>Manutenção da Atividade Agrícola</t>
  </si>
  <si>
    <t>TOMATE</t>
  </si>
  <si>
    <t>Tomate</t>
  </si>
  <si>
    <t>ARROZ</t>
  </si>
  <si>
    <t>Arroz</t>
  </si>
  <si>
    <r>
      <t>Florestação de Terras Agrícolas - PRODER</t>
    </r>
    <r>
      <rPr>
        <vertAlign val="superscript"/>
        <sz val="9"/>
        <rFont val="Verdana"/>
        <family val="2"/>
      </rPr>
      <t xml:space="preserve"> </t>
    </r>
  </si>
  <si>
    <t>Florestação de Terras Agrícolas - RURIS</t>
  </si>
  <si>
    <t>Florestação de Terras Agrícolas - Reg 2080</t>
  </si>
  <si>
    <t>Florestação de Terras Agrícolas - Reg 2328</t>
  </si>
  <si>
    <t>Total de PU no Continente</t>
  </si>
  <si>
    <t>* Não foram considerados os PU cujos beneficiários apresentaram pedido de anulação das respetivas candidaturas.</t>
  </si>
  <si>
    <t>ÁREA TOTAL</t>
  </si>
  <si>
    <t>SUB-TOTAL DE ZONAS DE PROTEÇÃO</t>
  </si>
  <si>
    <t>GALERIA RIPÍCOLA</t>
  </si>
  <si>
    <t>BOSQUETES</t>
  </si>
  <si>
    <t>ZONAS DE PROTEÇÃO</t>
  </si>
  <si>
    <t>SUB-TOTAL DE ELEMENTOS LINEARES E DA PAISAGEM</t>
  </si>
  <si>
    <t>LINHAS DE ÁGUA - ÁREA ÚTIL</t>
  </si>
  <si>
    <t>GALERIA RIPÍCOLA - ÁREA ÚTIL</t>
  </si>
  <si>
    <t>EP-BOSQUETE E FORMAÇÕES RELIQUIAIS-ÁREA ÚTIL</t>
  </si>
  <si>
    <t>ELEMENTO LINEAR SEBE OU CORTA-VENTO-ÁREA ÚTIL</t>
  </si>
  <si>
    <t>ELEMENTO LINEAR EM ORIZICULTURA-ÁREA ÚTIL</t>
  </si>
  <si>
    <t>CABECEIRAS CULT. PERMANENTES -ÁREA ÚTIL</t>
  </si>
  <si>
    <t>ELEMENTOS LINEARES E DA PAISAGEM</t>
  </si>
  <si>
    <t>SUB-TOTAL DE SUPERFÍCIE FLORESTAL</t>
  </si>
  <si>
    <t>SUB-TOTAL DE SUPERFÍCIES FLORESTAIS</t>
  </si>
  <si>
    <t>SUB-TOTAL DE SUPERFÍCIE NÃO ARBORIZADA</t>
  </si>
  <si>
    <t>OUTRAS SUPERFÍCIES FLORESTAIS</t>
  </si>
  <si>
    <t>SUPERFÍCIE ARBUSTIVA NÃO PASTOREÁVEL</t>
  </si>
  <si>
    <t>MACIÇOS OU FORMAÇÕES RELIQUIAIS OU NOTÁVEIS</t>
  </si>
  <si>
    <t>SUPERFÍCIE NÃO ARBORIZADA</t>
  </si>
  <si>
    <t>SUPERFÍCIES FLORESTAIS</t>
  </si>
  <si>
    <t>SUPERFÍCIE FLORESTAL</t>
  </si>
  <si>
    <t>SUB-TOTAL DE POVOAMENTO FLORESTAL</t>
  </si>
  <si>
    <t>POVOAMENTO OUTRAS RESINOSAS</t>
  </si>
  <si>
    <t>POVOAMENTO OUTRAS FOLHOSAS</t>
  </si>
  <si>
    <t>POVOAMENTO MISTO QUERCUS(SOB.AZENH.CARVAL/NEGRAL)</t>
  </si>
  <si>
    <t>POVOAMENTO F MISTO</t>
  </si>
  <si>
    <t>POVOAMENTO DE SOBREIROS</t>
  </si>
  <si>
    <t>POVOAMENTO DE PINHEIRO MANSO</t>
  </si>
  <si>
    <t xml:space="preserve">POVOAMENTO DE EUCALIPTO </t>
  </si>
  <si>
    <t>POVOAMENTO CASTANHEIRO</t>
  </si>
  <si>
    <t>POVOAMENTO CARVALHO NEGRAL</t>
  </si>
  <si>
    <t>POVOAMENTO AZINHEIRAS</t>
  </si>
  <si>
    <t>MEDRONHEIRO</t>
  </si>
  <si>
    <t>GALERIA RIPÍCOLA FLORESTAL</t>
  </si>
  <si>
    <t>ACEIRO FLORESTAL</t>
  </si>
  <si>
    <t>POVOAMENTO FLORESTAL</t>
  </si>
  <si>
    <t>SUB-TOTAL DE SUPERFICIE AGRÍCOLA</t>
  </si>
  <si>
    <t>SUB-TOTAL DE CULTURAS TEMPORÁRIAS</t>
  </si>
  <si>
    <t>SUB-TOTAL DE OUTRAS CULTURAS TEMPORÁRIAS</t>
  </si>
  <si>
    <t>TABACO</t>
  </si>
  <si>
    <t>PLANTAS AROM., MEDICINAIS E CONDIMENTARES</t>
  </si>
  <si>
    <t>INHAME</t>
  </si>
  <si>
    <t>ALGODÃO</t>
  </si>
  <si>
    <t>OUTRAS CULTURAS TEMPORÁRIAS</t>
  </si>
  <si>
    <t>SUB-TOTAL DE POUSIOS</t>
  </si>
  <si>
    <t>POUSIO</t>
  </si>
  <si>
    <t>POUSIOS</t>
  </si>
  <si>
    <t>SUB-TOTAL DE OLEAGINOSAS</t>
  </si>
  <si>
    <t>OUTRAS OLEAGINOSAS</t>
  </si>
  <si>
    <t>SOJA</t>
  </si>
  <si>
    <t>LINHO</t>
  </si>
  <si>
    <t>GIRASSOL</t>
  </si>
  <si>
    <t>COLZA</t>
  </si>
  <si>
    <t>AMENDOIM</t>
  </si>
  <si>
    <t>OLEAGINOSAS</t>
  </si>
  <si>
    <t>SUB-TOTAL DE LEGUMINOSAS</t>
  </si>
  <si>
    <t>OUTRAS LEGUMINOSAS SECAS</t>
  </si>
  <si>
    <t>TREMOÇO</t>
  </si>
  <si>
    <t>TREMOCILHA</t>
  </si>
  <si>
    <t>GRÃO DE BICO</t>
  </si>
  <si>
    <t>FEIJÃO</t>
  </si>
  <si>
    <t>FAVA</t>
  </si>
  <si>
    <t>ERVILHA</t>
  </si>
  <si>
    <t>LEGUMINOSAS</t>
  </si>
  <si>
    <t>CULTURAS TEMPORÁRIAS</t>
  </si>
  <si>
    <t>SUPERFÍCIE AGRÍCOLA</t>
  </si>
  <si>
    <t>SUB-TOTAL DE HORTICOLAS</t>
  </si>
  <si>
    <t>OUTRAS HORTÍCOLAS</t>
  </si>
  <si>
    <t>RÁBANO</t>
  </si>
  <si>
    <t>RABANETE</t>
  </si>
  <si>
    <t>PIMENTO</t>
  </si>
  <si>
    <t>PEPINO</t>
  </si>
  <si>
    <t>NABO</t>
  </si>
  <si>
    <t>NABIÇA</t>
  </si>
  <si>
    <t>MOSTARDA</t>
  </si>
  <si>
    <t>MORANGO</t>
  </si>
  <si>
    <t>MELOA</t>
  </si>
  <si>
    <t>MELÃO</t>
  </si>
  <si>
    <t>MELANCIA</t>
  </si>
  <si>
    <t>COUVE</t>
  </si>
  <si>
    <t>COURGETTE</t>
  </si>
  <si>
    <t>CHUCHU</t>
  </si>
  <si>
    <t>CENOURA</t>
  </si>
  <si>
    <t>CEBOLA</t>
  </si>
  <si>
    <t>BETERRABA</t>
  </si>
  <si>
    <t>BERINGELA</t>
  </si>
  <si>
    <t>BATATA DOCE</t>
  </si>
  <si>
    <t>BATATA</t>
  </si>
  <si>
    <t>ALHO</t>
  </si>
  <si>
    <t>ALFACE</t>
  </si>
  <si>
    <t>AGRIÃO</t>
  </si>
  <si>
    <t>ABÓBORAS E ABOBORINHAS</t>
  </si>
  <si>
    <t>HORTICOLAS</t>
  </si>
  <si>
    <t>SUB-TOTAL DE FORRAGEIRAS</t>
  </si>
  <si>
    <t>TREVO</t>
  </si>
  <si>
    <t>PRADOS TEMPORÁRIOS (PASTOREIO)</t>
  </si>
  <si>
    <t>LUZERNA</t>
  </si>
  <si>
    <t>ERVILHACA</t>
  </si>
  <si>
    <t>CONSOCIAÇÕES ANUAIS E OUTRAS CULTURAS FORRAGEIRAS</t>
  </si>
  <si>
    <t>AZEVEM</t>
  </si>
  <si>
    <t>FORRAGEIRAS</t>
  </si>
  <si>
    <t>SUB-TOTAL DE FLORES</t>
  </si>
  <si>
    <t>FLORES E PLANTAS ORNAMENTAIS</t>
  </si>
  <si>
    <t>FLORES</t>
  </si>
  <si>
    <t>SUB-TOTAL DE CEREAIS</t>
  </si>
  <si>
    <t>OUTROS CEREAIS</t>
  </si>
  <si>
    <t>TRITICALE</t>
  </si>
  <si>
    <t>TRIGO</t>
  </si>
  <si>
    <t>SORGO</t>
  </si>
  <si>
    <t>MILHO</t>
  </si>
  <si>
    <t>CEVADA</t>
  </si>
  <si>
    <t>CENTEIO</t>
  </si>
  <si>
    <t>AVEIA</t>
  </si>
  <si>
    <t>CEREAIS</t>
  </si>
  <si>
    <t>SUB-TOTAL DE CULTURAS PERMANENTES</t>
  </si>
  <si>
    <t>SUB-TOTAL DE OUTRAS CULTURAS PERMANENTES</t>
  </si>
  <si>
    <t>OUTRAS CULTURAS PERMANENTES</t>
  </si>
  <si>
    <t xml:space="preserve">VIVEIROS </t>
  </si>
  <si>
    <t>LUPULO</t>
  </si>
  <si>
    <t>CANA DE AÇÚCAR</t>
  </si>
  <si>
    <t>SUB-TOTAL DE VINHA</t>
  </si>
  <si>
    <t xml:space="preserve">VINHA </t>
  </si>
  <si>
    <t>VINHA</t>
  </si>
  <si>
    <t>SUB-TOTAL DE PRADOS PERMANENTES</t>
  </si>
  <si>
    <t>PASTAGENS PERMANENTES</t>
  </si>
  <si>
    <t>PASTAGENS EM PRÁTICAS LOCAIS</t>
  </si>
  <si>
    <t>PASTAGENS ARBUSTIVAS</t>
  </si>
  <si>
    <t>PRADOS PERMANENTES</t>
  </si>
  <si>
    <t>SUB-TOTAL DE POVOAMENTO DE SOBREIRO</t>
  </si>
  <si>
    <t>SOBREIRO PARA PRODUÇÃO DE CORTIÇA</t>
  </si>
  <si>
    <t>POVOAMENTO DE SOBREIRO</t>
  </si>
  <si>
    <t>SUB-TOTAL DE PEQUENOS FRUTOS</t>
  </si>
  <si>
    <t>OUTROS PEQUENOS FRUTOS</t>
  </si>
  <si>
    <t>SABUGUEIRO (BAGA)</t>
  </si>
  <si>
    <t>MIRTILO</t>
  </si>
  <si>
    <t>MEDRONHO</t>
  </si>
  <si>
    <t>GROSELHA</t>
  </si>
  <si>
    <t>FRAMBOESA</t>
  </si>
  <si>
    <t>AMORA</t>
  </si>
  <si>
    <t>PEQUENOS FRUTOS</t>
  </si>
  <si>
    <t>SUB-TOTAL DE OLIVAL</t>
  </si>
  <si>
    <t xml:space="preserve">OLIVAL </t>
  </si>
  <si>
    <t>OLIVAL</t>
  </si>
  <si>
    <t>CULTURAS PERMANENTES</t>
  </si>
  <si>
    <t>SUB-TOTAL DE MISTO CULTURAS PERMANENTES</t>
  </si>
  <si>
    <t>MISTO CULTURAS PERMANENTES</t>
  </si>
  <si>
    <t>MISTO DE CULTURAS PERMANENTES</t>
  </si>
  <si>
    <t>SUB-TOTAL DE FRUTOS SUB TROPICAIS</t>
  </si>
  <si>
    <t>OUTROS FRUTOS SUB-TROPICAIS</t>
  </si>
  <si>
    <t>ROMÃ</t>
  </si>
  <si>
    <t>KIWI</t>
  </si>
  <si>
    <t>FIGO DA INDIA</t>
  </si>
  <si>
    <t>DIOSPIRO</t>
  </si>
  <si>
    <t>BANANA</t>
  </si>
  <si>
    <t>ANONA</t>
  </si>
  <si>
    <t>ABACATE</t>
  </si>
  <si>
    <t>FRUTOS SUB TROPICAIS</t>
  </si>
  <si>
    <t>SUB-TOTAL DE FRUTOS FRESCOS (EXCETO CITRINOS)</t>
  </si>
  <si>
    <t>OUTRAS FRUTOS FRESCOS</t>
  </si>
  <si>
    <t>PÊSSEGO</t>
  </si>
  <si>
    <t>PERA</t>
  </si>
  <si>
    <t>NÊSPERA</t>
  </si>
  <si>
    <t>MARMELO</t>
  </si>
  <si>
    <t>MAÇÃ</t>
  </si>
  <si>
    <t>GINJA</t>
  </si>
  <si>
    <t>FIGO</t>
  </si>
  <si>
    <t>DAMASCO</t>
  </si>
  <si>
    <t>CEREJA</t>
  </si>
  <si>
    <t>AMEIXA</t>
  </si>
  <si>
    <t>FRUTOS FRESCOS (EXCETO CITRINOS)</t>
  </si>
  <si>
    <t>SUB-TOTAL DE FRUTOS DE CASCA RIJA</t>
  </si>
  <si>
    <t>OUTROS FRUTOS SECOS</t>
  </si>
  <si>
    <t>PISTACIOS</t>
  </si>
  <si>
    <t>PINHÃO</t>
  </si>
  <si>
    <t>NOZ</t>
  </si>
  <si>
    <t>CASTANHA</t>
  </si>
  <si>
    <t>AVELÃ</t>
  </si>
  <si>
    <t>AMENDOA</t>
  </si>
  <si>
    <t>ALFARROBA</t>
  </si>
  <si>
    <t>FRUTOS DE CASCA RIJA</t>
  </si>
  <si>
    <t>SUB-TOTAL DE CITRINOS</t>
  </si>
  <si>
    <t>OUTROS CITRINOS</t>
  </si>
  <si>
    <t>TANGERINA</t>
  </si>
  <si>
    <t>TANGERA</t>
  </si>
  <si>
    <t>LIMÃO</t>
  </si>
  <si>
    <t>LARANJA</t>
  </si>
  <si>
    <t>CITRINOS</t>
  </si>
  <si>
    <t>AREA</t>
  </si>
  <si>
    <t>CANDIDATURAS</t>
  </si>
  <si>
    <t>CULTURA</t>
  </si>
  <si>
    <t>NIVEL_III</t>
  </si>
  <si>
    <t>NIVEL_II</t>
  </si>
  <si>
    <t>NIVEL_I</t>
  </si>
  <si>
    <t>ÁREA</t>
  </si>
  <si>
    <t>TOTAL DE CULTURAS RPB</t>
  </si>
  <si>
    <t>N.º</t>
  </si>
  <si>
    <t>ANIMAIS</t>
  </si>
  <si>
    <t>(HA)</t>
  </si>
  <si>
    <t>7.1.1</t>
  </si>
  <si>
    <t>CONVERSÃO PARA AGRICULTURA BIOLÓGICA</t>
  </si>
  <si>
    <t>7.1.2</t>
  </si>
  <si>
    <t>MANUTENÇÃO EM  AGRICULTURA BIOLÓGICA</t>
  </si>
  <si>
    <t>7.2.1</t>
  </si>
  <si>
    <t>PRODUÇÃO INTEGRADA</t>
  </si>
  <si>
    <t>7.3.1</t>
  </si>
  <si>
    <t>PAGAMENTOS NATURA</t>
  </si>
  <si>
    <t>7.3.2.1</t>
  </si>
  <si>
    <t>APOIOS ZONAIS DE CARÁCTER AGROAMBIENTAL - GESTÃO DE PASTOREIO EM ÁREAS DE BALDIO - AZ PENEDA/GERÊS</t>
  </si>
  <si>
    <t>7.3.2.2</t>
  </si>
  <si>
    <t>APOIOS ZONAIS DE CARÁCTER AGROAMBIENTAL - MANUTENÇÃO DE SOCALCOS - AZ PENEDA/GERÊS</t>
  </si>
  <si>
    <t>7.3.2.3</t>
  </si>
  <si>
    <t>APOIOS ZONAIS DE CARÁCTER AGROAMBIENTAL-CONSERVAÇÃO DOS SOUTOS NOTÁVEIS-AZ MONTESINHO/NOGUEIRA</t>
  </si>
  <si>
    <t>7.3.2.4.1</t>
  </si>
  <si>
    <t>APOIOS ZONAIS DE CARÁCTER AGROAMBIENTAL - MANUT. DE ROTAÇÃO DE SEQUEIRO CEREAL-POUSIO-OUTRAS AZ</t>
  </si>
  <si>
    <t>7.3.2.4.2</t>
  </si>
  <si>
    <t>APOIOS ZONAIS DE CARÁCTER AGROAMBIENTAL - MANUT.ROTAÇÃO DE SEQUEIRO CEREAL-POUSIO - AZ CASTRO VERDE</t>
  </si>
  <si>
    <t>7.3.2.4.3</t>
  </si>
  <si>
    <t>APOIOS ZONAIS DE CARÁCTER AGROAMBIENTAL - MANUT.ROTAÇÃO DE SEQUEIRO CEREAL-POUSIO-ÁREAS ESTEPÁRIAS</t>
  </si>
  <si>
    <t>7.4.1</t>
  </si>
  <si>
    <t>CONSERVAÇÃO DO SOLO - SEMENTEIRA DIRETA OU MOBILIZAÇÃO NA LINHA</t>
  </si>
  <si>
    <t>7.4.2</t>
  </si>
  <si>
    <t>CONSERVAÇÃO DO SOLO - ENRELVAMENTO DA ENTRELINHA DE CULTURAS PERMANENTES</t>
  </si>
  <si>
    <t>7.5.1</t>
  </si>
  <si>
    <t>USO EFICIENTE DA ÁGUA NA AGRICULTURA</t>
  </si>
  <si>
    <t>7.6.1.1</t>
  </si>
  <si>
    <t>CULTURAS PERMANENTES TRADICIONAIS - OLIVAL TRADICIONAL</t>
  </si>
  <si>
    <t>7.6.1.2</t>
  </si>
  <si>
    <t>CULTURAS PERMANENTES TRADICIONAIS - FIGUEIRAL EXTENSIVO DE SEQUEIRO</t>
  </si>
  <si>
    <t>7.6.1.3</t>
  </si>
  <si>
    <t>CULTURAS PERMANENTES TRADICIONAIS - POMAR TRADICIONAL DE SEQUEIRO DO ALGARVE</t>
  </si>
  <si>
    <t>7.6.1.4</t>
  </si>
  <si>
    <t>CULTURAS PERMANENTES TRADICIONAIS - AMENDOAL EXTENSIVO DE SEQUEIRO</t>
  </si>
  <si>
    <t>7.6.1.5</t>
  </si>
  <si>
    <t>CULTURAS PERMANENTES TRADICIONAIS - CASTANHEIRO EXTENSIVO DE SEQUEIRO</t>
  </si>
  <si>
    <t>7.6.2</t>
  </si>
  <si>
    <t>CULTURAS PERMANENTES TRADICIONAIS - DOURO VINHATEIRO</t>
  </si>
  <si>
    <t>7.7.1.1</t>
  </si>
  <si>
    <t>PASTOREIO EXTENSIVO - APOIO À MANUTENÇÃO DE LAMEIROS DE ALTO VALOR NATURAL - REGADIO</t>
  </si>
  <si>
    <t>7.7.1.2</t>
  </si>
  <si>
    <t>PASTOREIO EXTENSIVO - APOIO À MANUTENÇÃO DE LAMEIROS DE ALTO VALOR NATURAL - SEQUEIRO</t>
  </si>
  <si>
    <t>7.7.2</t>
  </si>
  <si>
    <t>PASTOREIO EXTENSIVO -APOIO À MANUTENÇÃO DE SISTEMAS AGROSILVOPASTORIS SOB MONTADO</t>
  </si>
  <si>
    <t>7.7.3</t>
  </si>
  <si>
    <t>PASTOREIO EXTENSIVO - APOIO À PROTEÇÃO DO LOBO IBÉRICO</t>
  </si>
  <si>
    <t>7.8.1</t>
  </si>
  <si>
    <t>RECURSOS GENÉTICOS - MANUTENÇÃO DE RAÇAS AUTÓCTONES AMEAÇADAS</t>
  </si>
  <si>
    <t>7.8.2</t>
  </si>
  <si>
    <t>UTILIZAÇÃO DE VARIEDADES VEGETAIS TRADICIONAIS NACIONAIS EM SITUAÇÃO DE EROSÃO GENÉTICA</t>
  </si>
  <si>
    <t>7.9.1</t>
  </si>
  <si>
    <t>MOSAICO AGROFLORESTAL</t>
  </si>
  <si>
    <t>7.10.2</t>
  </si>
  <si>
    <t>SILVOAMBIENTAIS - MANUTENÇÃO E RECUPERAÇÃO DE GALERIAS RIPÍCOLAS</t>
  </si>
  <si>
    <t>7.12.1</t>
  </si>
  <si>
    <t>APOIO AGROAMBIENTAL À APICULTURA</t>
  </si>
  <si>
    <t>REGIÃO</t>
  </si>
  <si>
    <t>%</t>
  </si>
  <si>
    <t>TOTAL</t>
  </si>
  <si>
    <t>(CN)</t>
  </si>
  <si>
    <t>ENTIDADE</t>
  </si>
  <si>
    <t>CONTINENTE</t>
  </si>
  <si>
    <t>MADEIRA</t>
  </si>
  <si>
    <t>BEN_00</t>
  </si>
  <si>
    <t>Beneficiário IFAP</t>
  </si>
  <si>
    <t>00-0000</t>
  </si>
  <si>
    <t>09-0000</t>
  </si>
  <si>
    <t>Madeira - DRADR</t>
  </si>
  <si>
    <t>10-0000</t>
  </si>
  <si>
    <t>CAP</t>
  </si>
  <si>
    <t>11-0000</t>
  </si>
  <si>
    <t>CONFAGRI</t>
  </si>
  <si>
    <t>22-0000</t>
  </si>
  <si>
    <t>AJAP</t>
  </si>
  <si>
    <t>24-0000</t>
  </si>
  <si>
    <t>CNA</t>
  </si>
  <si>
    <t>79-0000</t>
  </si>
  <si>
    <t>CNJ</t>
  </si>
  <si>
    <t>TOTAL DE CEREAIS</t>
  </si>
  <si>
    <t>SUB-TOTAL DE OUTROS CEREAIS</t>
  </si>
  <si>
    <t>SUB-TOTAL DE TRITICALE</t>
  </si>
  <si>
    <t>SUB-TOTAL DE TRIGO</t>
  </si>
  <si>
    <t>MOLE</t>
  </si>
  <si>
    <t>DURO</t>
  </si>
  <si>
    <t>SUB-TOTAL DE SORGO</t>
  </si>
  <si>
    <t>SUB-TOTAL DE MILHO</t>
  </si>
  <si>
    <t>SILAGEM</t>
  </si>
  <si>
    <t>GRÃO</t>
  </si>
  <si>
    <t>SUB-TOTAL DE CEVADA</t>
  </si>
  <si>
    <t>HEXASTICA</t>
  </si>
  <si>
    <t>DISTICA</t>
  </si>
  <si>
    <t>SUB-TOTAL DE CENTEIO</t>
  </si>
  <si>
    <t>SUB-TOTAL DE AVEIA</t>
  </si>
  <si>
    <t>SUB-TOTAL DE ARROZ</t>
  </si>
  <si>
    <t>JAPONICA</t>
  </si>
  <si>
    <t>INDICA</t>
  </si>
  <si>
    <t>VARIEDADE / FINALIDADE</t>
  </si>
  <si>
    <t>FINALIDADE</t>
  </si>
  <si>
    <t>CONSUMO EM FRESCO</t>
  </si>
  <si>
    <t>INDÚSTRIA</t>
  </si>
  <si>
    <t>SUB-TOTAL DE BERINGELA</t>
  </si>
  <si>
    <t>SUB-TOTAL DE COUVE</t>
  </si>
  <si>
    <t>SUB-TOTAL DE PIMENTO</t>
  </si>
  <si>
    <t>SUB-TOTAL DE TOMATE</t>
  </si>
  <si>
    <t>CORTE P/ CONSUMO NA EXPLORAÇÃO</t>
  </si>
  <si>
    <t>SUB-TOTAL DE OUTRAS HORTÍCOLAS</t>
  </si>
  <si>
    <t>TOTAL DE HORTICOLAS</t>
  </si>
  <si>
    <t>SUB-TOTAL DE VINHA EM REGIÃO DETERMINADA</t>
  </si>
  <si>
    <t>VINHO</t>
  </si>
  <si>
    <t>UVA DE MESA</t>
  </si>
  <si>
    <t>PASSA DE UVA</t>
  </si>
  <si>
    <t>REGIÃO DETERMINADA</t>
  </si>
  <si>
    <t>AZEITONA DE MESA</t>
  </si>
  <si>
    <t>AZEITE</t>
  </si>
  <si>
    <t>FORA DE REGIÃO DETERMINADA</t>
  </si>
  <si>
    <t>TOTAL DE CULTURAS RPA</t>
  </si>
  <si>
    <t>RPA - Regime da Pequena Agricultura</t>
  </si>
  <si>
    <t>Norte</t>
  </si>
  <si>
    <t>Centro</t>
  </si>
  <si>
    <t>Lisboa e Vale do Tejo</t>
  </si>
  <si>
    <t>Alentejo</t>
  </si>
  <si>
    <t>Algarve</t>
  </si>
  <si>
    <t>-</t>
  </si>
  <si>
    <t>Variação</t>
  </si>
  <si>
    <t>DRAP NORTE</t>
  </si>
  <si>
    <t>DRAP CENTRO</t>
  </si>
  <si>
    <t>DRAP LVT</t>
  </si>
  <si>
    <t>DRAP ALENTEJO</t>
  </si>
  <si>
    <t>DRAP ALGARVE</t>
  </si>
  <si>
    <t>IFAP</t>
  </si>
  <si>
    <t>N.º DE ATENDIMENTOS PARCELÁRIO</t>
  </si>
  <si>
    <t>VARIAÇÃO</t>
  </si>
  <si>
    <t>Campanha</t>
  </si>
  <si>
    <t xml:space="preserve">                                         Ações
      Entidade</t>
  </si>
  <si>
    <t>Acrescentar Parcela</t>
  </si>
  <si>
    <t>Correção atributos alfanuméricos</t>
  </si>
  <si>
    <t>Eliminar Parcela</t>
  </si>
  <si>
    <t>Matar Parcela</t>
  </si>
  <si>
    <t>Nova Parcela</t>
  </si>
  <si>
    <t>Alterar Limites de Parcelas</t>
  </si>
  <si>
    <t>Alterar Ocupação do Solo</t>
  </si>
  <si>
    <t>Total de Ações Realizadas</t>
  </si>
  <si>
    <t>Total de Parcelas Alteradas</t>
  </si>
  <si>
    <t>Nº de Requerentes com Ação</t>
  </si>
  <si>
    <t xml:space="preserve">Alterar Ocupação </t>
  </si>
  <si>
    <t>Alterar Elegibilidade</t>
  </si>
  <si>
    <t>Total</t>
  </si>
  <si>
    <t>DRAP</t>
  </si>
  <si>
    <t>NORTE</t>
  </si>
  <si>
    <t>CENTRO</t>
  </si>
  <si>
    <t>LISBOA  E VALE DO TEJO</t>
  </si>
  <si>
    <t>ALENTEJO</t>
  </si>
  <si>
    <t>ALGARVE</t>
  </si>
  <si>
    <t>ORGANIZAÇÕES DE AGRICULTORES</t>
  </si>
  <si>
    <t>Nota:</t>
  </si>
  <si>
    <t>Estão excluídas as acções que resultam de visitas de campo.</t>
  </si>
  <si>
    <t>Marcadas</t>
  </si>
  <si>
    <t>Realizadas</t>
  </si>
  <si>
    <t>Pendentes</t>
  </si>
  <si>
    <t>Anuladas</t>
  </si>
  <si>
    <t>FORMULÁRIOS IB</t>
  </si>
  <si>
    <t>SUBMETIDOS</t>
  </si>
  <si>
    <t>UTILIZADORES</t>
  </si>
  <si>
    <t>Outros</t>
  </si>
  <si>
    <t>Norte - DRAP</t>
  </si>
  <si>
    <t>Centro - DRAP</t>
  </si>
  <si>
    <t>Lisboa e Vale do Tejo - DRAP</t>
  </si>
  <si>
    <t>Alentejo - DRAP</t>
  </si>
  <si>
    <t>Algarve - DRAP</t>
  </si>
  <si>
    <t>Açores - DRACA</t>
  </si>
  <si>
    <t>Federação Minha Terra</t>
  </si>
  <si>
    <t>DGAV</t>
  </si>
  <si>
    <t>SUBMETIDOS      [1]</t>
  </si>
  <si>
    <t>%          [2]</t>
  </si>
  <si>
    <t>DESMATERIAL.    [3]</t>
  </si>
  <si>
    <t>%          [4]=[3]/[1]*100</t>
  </si>
  <si>
    <t>Gráfico 01 - Número de Candidaturas por Ano</t>
  </si>
  <si>
    <t>Gráfico 07 - N.º de Comunicações Modelo H por Tipo de Transferência</t>
  </si>
  <si>
    <t>Gráfico 08 - Área Modelo H por Tipo de Transferência</t>
  </si>
  <si>
    <t>NOTA INTRODUTÓRIA</t>
  </si>
  <si>
    <t>GLOSSÁRIO DE SIGLAS</t>
  </si>
  <si>
    <t>PEDIDO ÚNICO, ATENDIMENTOS DO PARCELÁRIO E FORMULÁRIOS IB</t>
  </si>
  <si>
    <t>RPB - Regime de Pagamento Base</t>
  </si>
  <si>
    <t>DRACA AÇORES</t>
  </si>
  <si>
    <t xml:space="preserve">DRADR MADEIRA </t>
  </si>
  <si>
    <t>DRADR MADEIRA</t>
  </si>
  <si>
    <t>POSEI - Abate Suínos</t>
  </si>
  <si>
    <t>POSEI - Abate Bovinos</t>
  </si>
  <si>
    <t>POSEI - Vacas Leiteiras</t>
  </si>
  <si>
    <t>POSEI - Medida 1</t>
  </si>
  <si>
    <t>POSEI - Vinha</t>
  </si>
  <si>
    <t>POSEI - Banana</t>
  </si>
  <si>
    <t>Total de PU na Madeira</t>
  </si>
  <si>
    <t>Madeira</t>
  </si>
  <si>
    <t>MARACUJÁ</t>
  </si>
  <si>
    <t>PAPAIA</t>
  </si>
  <si>
    <t>VIME</t>
  </si>
  <si>
    <t>10.1.1</t>
  </si>
  <si>
    <t>MANUTENÇÃO DE MUROS DE SUPORTE DE TERRAS</t>
  </si>
  <si>
    <t>10.1.2</t>
  </si>
  <si>
    <t>PRESERVAÇÃO DE POMARES DE FRUTOS FRESCOS E VINHAS TRADICIONAIS</t>
  </si>
  <si>
    <t>10.1.3</t>
  </si>
  <si>
    <t>PROTEÇÃO E REFORÇO DA BIODIVERSIDADE</t>
  </si>
  <si>
    <t>11.1</t>
  </si>
  <si>
    <t>APOIAR A CONVERSÃO DOS SISTEMAS DE PRODUÇÃO PARA A AGRICULTURA BIOLÓGICA</t>
  </si>
  <si>
    <t>11.2</t>
  </si>
  <si>
    <t>APOIAR A MANUTENÇÃO DOS SISTEMAS DE PRODUÇÃO AGRÍCOLA EM AGRICULTURA BIOLÓGICA</t>
  </si>
  <si>
    <t>12.2</t>
  </si>
  <si>
    <t>PAGAMENTOS NATURA 2000 NA FLORESTA</t>
  </si>
  <si>
    <t>15.1</t>
  </si>
  <si>
    <t>PAGAMENTOS PARA COMPROMISSOS AMBIENTAIS NAS FLORESTAS</t>
  </si>
  <si>
    <t>DRACA</t>
  </si>
  <si>
    <t>DRADR</t>
  </si>
  <si>
    <t>IB</t>
  </si>
  <si>
    <t>MZD</t>
  </si>
  <si>
    <t>PJA</t>
  </si>
  <si>
    <t>PRODER</t>
  </si>
  <si>
    <t>PU</t>
  </si>
  <si>
    <t>RPB</t>
  </si>
  <si>
    <t>RPA</t>
  </si>
  <si>
    <t>ASSOCIAÇÃO DE JOVENS AGRICULTORES DE PORTUGAL</t>
  </si>
  <si>
    <t>CONFEDERAÇÃO DOS AGRICULTORES DE PORTUGAL</t>
  </si>
  <si>
    <t>CONFEDERAÇÃO NACIONAL DA AGRICULTURA</t>
  </si>
  <si>
    <t>CONFEDERAÇÃO NACIONAL DAS COOPERATIVAS AGRÍCOLAS E DO CRÉDITO AGRÍCOLA DE PORTUGAL</t>
  </si>
  <si>
    <t>DIREÇÃO-GERAL DE ALIMENTAÇÃO E VETERINÁRIA</t>
  </si>
  <si>
    <t>DIREÇÃO REGIONAL DOS ASSUNTOS COMUNITÁRIOS DA AGRICULTURA</t>
  </si>
  <si>
    <t>DIREÇÃO REGIONAL DA AGRICULTURA E DESENVOLVIMENTO RURAL</t>
  </si>
  <si>
    <t>DIREÇÕES REGIONAIS DE AGRICULTURA E PESCAS</t>
  </si>
  <si>
    <t>IDENTIFICAÇÃO DO BENEFICIÁRIO</t>
  </si>
  <si>
    <t>MANUTENÇÃO DA ATIVIDADE AGRÍCOLA</t>
  </si>
  <si>
    <t>PAGAMENTOS PARA OS JOVENS AGRICULTORES</t>
  </si>
  <si>
    <t>PEDIDO ÚNICO</t>
  </si>
  <si>
    <t>REGIME DA PEQUENA AGRICULTURA</t>
  </si>
  <si>
    <t>REGIME DE PAGAMENTO BASE</t>
  </si>
  <si>
    <t xml:space="preserve"> - </t>
  </si>
  <si>
    <t>RJA</t>
  </si>
  <si>
    <t>ALGODAO</t>
  </si>
  <si>
    <t>MAA</t>
  </si>
  <si>
    <t>POC</t>
  </si>
  <si>
    <t>VAL</t>
  </si>
  <si>
    <t>VLE</t>
  </si>
  <si>
    <t>FTAPRODER</t>
  </si>
  <si>
    <t>FTARURIS</t>
  </si>
  <si>
    <t>FTA2080</t>
  </si>
  <si>
    <t>FTA2328</t>
  </si>
  <si>
    <t>POSSUI</t>
  </si>
  <si>
    <t>POSPAB</t>
  </si>
  <si>
    <t>POSVLE</t>
  </si>
  <si>
    <t>POSMED1</t>
  </si>
  <si>
    <t>POSVIN</t>
  </si>
  <si>
    <t>POSBAN</t>
  </si>
  <si>
    <t>POMARES MISTOS DE FRUTOS FRESCOS</t>
  </si>
  <si>
    <t>ANANÁS</t>
  </si>
  <si>
    <t>CHÁ</t>
  </si>
  <si>
    <t>MARALFALFA</t>
  </si>
  <si>
    <t>BROMUS</t>
  </si>
  <si>
    <t>FESTUCA</t>
  </si>
  <si>
    <t>PANASCO</t>
  </si>
  <si>
    <t>SERRADELA</t>
  </si>
  <si>
    <t>RÚCULA</t>
  </si>
  <si>
    <t>RUTABAGA</t>
  </si>
  <si>
    <t>ANAFA</t>
  </si>
  <si>
    <t>CONSOCIAÇÃO DE FIXADOREAS DE AZOTO</t>
  </si>
  <si>
    <t>SALIX</t>
  </si>
  <si>
    <t>CONSOCIAÇÃO DE FIXADORAS DE AZOTO</t>
  </si>
  <si>
    <t>CONSOCIAÇÕES ANUAIS E OUTRAS CULT. FORRAG. ANUAIS</t>
  </si>
  <si>
    <t>PASTAGENS EM BALDIO</t>
  </si>
  <si>
    <t>PRADOS TEMPORÁRIOS</t>
  </si>
  <si>
    <t>VIVEIROS</t>
  </si>
  <si>
    <t>ALHO FRANCÊS</t>
  </si>
  <si>
    <t>RPB (Direitos)</t>
  </si>
  <si>
    <t>MAA (Área)</t>
  </si>
  <si>
    <t>Alteração de estatuto jurídico ou denominação</t>
  </si>
  <si>
    <t>Definitiva</t>
  </si>
  <si>
    <t>Herança</t>
  </si>
  <si>
    <t>Temporária  (RPB)</t>
  </si>
  <si>
    <t/>
  </si>
  <si>
    <t>AG-MAR2020</t>
  </si>
  <si>
    <t>MEDIDAS AGRO-AMBIENTAIS</t>
  </si>
  <si>
    <t>SUB-TOTAL DE POUSIO</t>
  </si>
  <si>
    <t>LOCALIZAÇÃO</t>
  </si>
  <si>
    <t>AUTORIDADE DE GESTÃO DO PROGRAMA OPERACIONAL MAR2020</t>
  </si>
  <si>
    <t>PROGRAMA DE DESENVOLVIMENTO RURAL DO CONTINENTE 07-13</t>
  </si>
  <si>
    <t>DRAP LISBOA  E VALE DO TEJO</t>
  </si>
  <si>
    <t>FTA</t>
  </si>
  <si>
    <t>FTA (Área)</t>
  </si>
  <si>
    <t>CONFEDERAÇÃO NACIONAL DOS JOVENS AGRICULTORES E DO DESENVOLVIMENTO RURAL</t>
  </si>
  <si>
    <t>Campanha 2018*</t>
  </si>
  <si>
    <t>Florestação - PDR2020 Operação 8.1.1</t>
  </si>
  <si>
    <t>Florestação - PDR2020 Operação 8.1.2</t>
  </si>
  <si>
    <t>FTA8.1.1</t>
  </si>
  <si>
    <t>FTA8.1.2</t>
  </si>
  <si>
    <t>GOIABA</t>
  </si>
  <si>
    <t>MANGO</t>
  </si>
  <si>
    <t>CULTURAS SEM SOLO</t>
  </si>
  <si>
    <t>CULTURAS EM HIDROPONIA</t>
  </si>
  <si>
    <t>TALUDE DA VINHA</t>
  </si>
  <si>
    <t>TRIGO SPELTA</t>
  </si>
  <si>
    <t>ESPINAFRE</t>
  </si>
  <si>
    <t>SUB-TOTAL DE TRIGO SPELTA</t>
  </si>
  <si>
    <t>Aprovadas</t>
  </si>
  <si>
    <t>CHA</t>
  </si>
  <si>
    <t>CONS FIXADORAS AZOTO (+ 50% FIX AZOTO)</t>
  </si>
  <si>
    <t>7.1.3</t>
  </si>
  <si>
    <t>AGRICULTURA BIOLÓGICA TRANSITADA DA PRODUÇÃO INTEGRADA</t>
  </si>
  <si>
    <t>2018</t>
  </si>
  <si>
    <t>RPA (Direitos)</t>
  </si>
  <si>
    <t>DRAP Norte</t>
  </si>
  <si>
    <t>DRAP Centro</t>
  </si>
  <si>
    <t>DRAP Lisboa e Vale do Tejo</t>
  </si>
  <si>
    <t>DRAP Alentejo</t>
  </si>
  <si>
    <t>DRAP Algarve</t>
  </si>
  <si>
    <t>TALUDE DE VINHA</t>
  </si>
  <si>
    <t>DRAP - RPB</t>
  </si>
  <si>
    <t>DRAP - RPA</t>
  </si>
  <si>
    <t>DRAP - AZD</t>
  </si>
  <si>
    <t>DRAP - MAA</t>
  </si>
  <si>
    <t>DRAP - MAA MPB</t>
  </si>
  <si>
    <t>DRAP - MAA MPRODI</t>
  </si>
  <si>
    <t>PDR2020</t>
  </si>
  <si>
    <t>PROGRAMA DE DESENVOLVIMENTO RURAL DO CONTINENTE 14-20</t>
  </si>
  <si>
    <t>QUADRO 1 - NÚMERO DE CANDIDATURAS, ÁREAS E ANIMAIS DECLARADOS, POR AJUDA/APOIO - PU2019/PU2018</t>
  </si>
  <si>
    <t>Campanha 2019*</t>
  </si>
  <si>
    <t>Comparação 2019/2018</t>
  </si>
  <si>
    <t>GRÁFICO 1 - NÚMERO DE CANDIDATURAS PU2019/PU2018</t>
  </si>
  <si>
    <t>Medidas Agro e Silvo-Ambientais</t>
  </si>
  <si>
    <t>POSEI - Vacas Aleitantes</t>
  </si>
  <si>
    <t>POSEI - Ovinos e Caprinos</t>
  </si>
  <si>
    <t>POSVAL</t>
  </si>
  <si>
    <t>POSPOC</t>
  </si>
  <si>
    <t>GRÁFICO 4 - MAA - ANIMAIS (CN) DECLARADOS - PU2019/PU2018</t>
  </si>
  <si>
    <t>QUADRO 3 - ÁREAS (HA) DOS CEREAIS POR VARIEDADE / FINALIDADE - PU2019</t>
  </si>
  <si>
    <t>QUADRO 4 - ÁREAS (HA) DE HORTÍCOLAS POR FINALIDADE - PU2019</t>
  </si>
  <si>
    <t>QUADRO 5 - ÁREAS (HA) DE OLIVAL E VINHA POR VARIEDADE / FINALIDADE - PU2019</t>
  </si>
  <si>
    <t>MANGA</t>
  </si>
  <si>
    <t>QUADRO 6 - N.º DE CANDIDATURAS E ÁREAS (HA) DECLARADAS, POR CULTURA RPB - PU2019</t>
  </si>
  <si>
    <t>QUADRO 7 - N.º DE CANDIDATURAS E ÁREAS (HA) DECLARADAS, POR CULTURA RPA - PU2019</t>
  </si>
  <si>
    <t>GRÁFICO 5 - TRANSFERÊNCIAS - N.º DE COMUNICAÇÕES (MODELO T) - PU2019</t>
  </si>
  <si>
    <t>GRÁFICO 6 - TRANSFERÊNCIAS - DIREITOS/ÁREA (HA) (MODELO T) - PU2019</t>
  </si>
  <si>
    <t>GRÁFICO 7 - TRANSFERÊNCIAS - N.º DE COMUNICAÇÕES POR TIPO (MODELO T - RPB) - PU2019</t>
  </si>
  <si>
    <t>GRÁFICO 7 - TRANSFERÊNCIAS - N.º DE COMUNICAÇÕES POR TIPO (MODELO T - MAA) - PU2019</t>
  </si>
  <si>
    <t>GRÁFICO 7 - TRANSFERÊNCIAS - N.º DE COMUNICAÇÕES POR TIPO (MODELO T - FTA) - PU2019</t>
  </si>
  <si>
    <t>GRÁFICO 7 - TRANSFERÊNCIAS - N.º DE COMUNICAÇÕES POR TIPO (MODELO T) - PU2019</t>
  </si>
  <si>
    <t>GRÁFICO 7 - TRANSFERÊNCIAS - N.º DE COMUNICAÇÕES POR TIPO (MODELO T - RPA) - PU2019</t>
  </si>
  <si>
    <t>GRÁFICO 8 -  TRANSFERÊNCIAS - DIREITOS POR TIPO (MODELO T - RPB) - PU2019</t>
  </si>
  <si>
    <t>GRÁFICO 8 -  TRANSFERÊNCIAS - ÁREA POR TIPO (MODELO T - MAA) - PU2019</t>
  </si>
  <si>
    <t>GRÁFICO 8 -  TRANSFERÊNCIAS - ÁREA POR TIPO (MODELO T - FTA) - PU2019</t>
  </si>
  <si>
    <t>GRÁFICO 8 -  TRANSFERÊNCIAS - DIREITOS POR TIPO (MODELO T) - PU2019</t>
  </si>
  <si>
    <t>GRÁFICO 8 -  TRANSFERÊNCIAS - DIREITOS POR TIPO (MODELO T - RPA) - PU2019</t>
  </si>
  <si>
    <t>QUADRO 8 - N.º DE CANDIDATURAS, ÁREAS (HA) E ANIMAIS DECLARADOS, POR MEDIDA MAA - PU2019</t>
  </si>
  <si>
    <t>QUADRO 9 - N.º DE CANDIDATURAS PU E POR REGIÃO - PU2019/PU2018</t>
  </si>
  <si>
    <t>GRÁFICO 9 - NÚMERO DE CANDIDATURAS PU, POR REGIÃO - PU2019</t>
  </si>
  <si>
    <t>GRÁFICO 10 - NÚMERO DE CANDIDATURAS PU, POR REGIÃO - PU2018</t>
  </si>
  <si>
    <t>QUADRO 10 - N.º DE CANDIDATURAS RPB, ÁREA (HA) E POR REGIÃO - PU2019</t>
  </si>
  <si>
    <t>GRÁFICO 11 - NÚMERO DE CANDIDATURAS RPB, POR REGIÃO - PU2019</t>
  </si>
  <si>
    <t>GRÁFICO 12 - ÁREA RPB, POR REGIÃO - PU2019</t>
  </si>
  <si>
    <t>GRÁFICO 11a - NÚMERO DE CANDIDATURAS RPB, POR REGIÃO - PU2018</t>
  </si>
  <si>
    <t>GRÁFICO 12a - ÁREA RPB, POR REGIÃO - PU2018</t>
  </si>
  <si>
    <t>QUADRO 11 - N.º DE CANDIDATURAS RPA, ÁREA (HA), POR REGIÃO - PU2019</t>
  </si>
  <si>
    <t>QUADRO 12 - N.º DE CANDIDATURAS MZD, ÁREA (HA) E POR REGIÃO - PU2019/PU2018</t>
  </si>
  <si>
    <t>GRÁFICO 13 - NÚMERO DE CANDIDATURAS RPA, POR REGIÃO - PU2019</t>
  </si>
  <si>
    <t>GRÁFICO 14 - ÁREA RPA, POR REGIÃO - PU2019</t>
  </si>
  <si>
    <t>GRÁFICO 13a - NÚMERO DE CANDIDATURAS RPA, POR REGIÃO - PU2018</t>
  </si>
  <si>
    <t>GRÁFICO 14a - ÁREA RPA, POR REGIÃO - PU2018</t>
  </si>
  <si>
    <t>GRÁFICO 15 - NÚMERO DE CANDIDATURAS MZD, POR REGIÃO - PU2019</t>
  </si>
  <si>
    <t>GRÁFICO 16 - ÁREA MZD, POR REGIÃO - PU2019</t>
  </si>
  <si>
    <t>GRÁFICO 17 - NÚMERO DE CANDIDATURAS MZD, POR REGIÃO - PU2018</t>
  </si>
  <si>
    <t>GRÁFICO 18 - ÁREA MZD, POR REGIÃO - PU2018</t>
  </si>
  <si>
    <t>QUADRO 13 - N.º DE CANDIDATURAS MAA, ÁREA (HA) E ANIMAIS (CN), POR REGIÃO - PU2019/PU2018</t>
  </si>
  <si>
    <t>GRÁFICO 19 - NÚMERO DE CANDIDATURAS MAA, POR REGIÃO - PU2019</t>
  </si>
  <si>
    <t>GRÁFICO 20 - ÁREA MAA, POR REGIÃO - PU2019</t>
  </si>
  <si>
    <t>GRÁFICO 21 - ANIMAIS MAA, POR REGIÃO - PU2019</t>
  </si>
  <si>
    <t>GRÁFICO 22 - NÚMERO DE CANDIDATURAS MAA, POR REGIÃO - PU2018</t>
  </si>
  <si>
    <t>GRÁFICO 23 - ÁREA MAA, POR REGIÃO - PU2018</t>
  </si>
  <si>
    <t>GRÁFICO 24 - ANIMAIS MAA, POR REGIÃO - PU2018</t>
  </si>
  <si>
    <t>QUADRO 14 - N.º DE CANDIDATURAS PU POR ENTIDADE RECETORA - PU2019/PU2018</t>
  </si>
  <si>
    <t>2019</t>
  </si>
  <si>
    <t>01-02-2019 A 24-02-2019</t>
  </si>
  <si>
    <t>01-02-2019 A 31-03-2019</t>
  </si>
  <si>
    <t>01-02-2019 A 28-04-2019</t>
  </si>
  <si>
    <t>QUADRO 15 - Nº DE ATENDIMENTOS DE PARCELÁRIO, NO PERÍODO DE CANDIDATURAS DO PU2019, POR ENTIDADE (ACUMULADO)</t>
  </si>
  <si>
    <t>01-02-2019 A 31-05-2019</t>
  </si>
  <si>
    <t>GRÁFICO 25 - DISTRIBUIÇÃO DO ATENDIMENTO DO PARCELÁRIO, POR ENTIDADE (ACUMULADO) - PU2019</t>
  </si>
  <si>
    <t>QUADRO 16 - Nº DE ATENDIMENTOS DE PARCELÁRIO, NO PERÍODO DE CANDIDATURAS, POR ENTIDADE - PU2019/PU2018</t>
  </si>
  <si>
    <t>Até 05-06-2018</t>
  </si>
  <si>
    <t>Até 25-02-2018 e 24-02-2019</t>
  </si>
  <si>
    <t>Até 25-03-2018 e 31-03-2019</t>
  </si>
  <si>
    <t>Até 29-04-2018 e 28-04-2019</t>
  </si>
  <si>
    <t>Até 27-05-2018 e 31-05-2019</t>
  </si>
  <si>
    <t>GRÁFICO 26 - COMPARAÇÃO DO N.º DE ATENDIMENTOS DO PARCELÁRIO - PU2019/PU2018</t>
  </si>
  <si>
    <t>QUADRO 17 - COMPARAÇÃO DO Nº DE ATENDIMENTOS DE PARCELÁRIO, NO PERÍODO DE CANDIDATURAS - PU2019/PU2018</t>
  </si>
  <si>
    <t>Árvores</t>
  </si>
  <si>
    <t>QUADRO 18 - TIPOS DE AÇÕES EFETUADAS NAS PARCELAS (ACUMULADO) - PU2019</t>
  </si>
  <si>
    <t>31-05-2019</t>
  </si>
  <si>
    <t>Total até</t>
  </si>
  <si>
    <t>01-IB Novo</t>
  </si>
  <si>
    <t>O dia de início do período considerado na análise foi 01-02-2019</t>
  </si>
  <si>
    <t>***Criados por utilizadores externos</t>
  </si>
  <si>
    <t>QUADRO 20 - UTILIZADORES E FORMULÁRIOS IB (ACUMULADO), NO PERÍODO DE CANDIDATURAS - PU2019</t>
  </si>
  <si>
    <t>QUADRO 21 - FORMULÁRIOS IB TIPO DE ALTERAÇÕES (ACUMULADO) - PU2019</t>
  </si>
  <si>
    <t>O total de utilizadores corresponde à contagem dos distintos utilizadores que submeteram IB.</t>
  </si>
  <si>
    <t>AG - PROMAR</t>
  </si>
  <si>
    <t>QUADRO 22 - FORMULÁRIOS IB POR ENTIDADE (ACUMULADO), NO PERÍODO DE CANDIDATURAS PU2019</t>
  </si>
  <si>
    <t>QUADRO 2 - NÚMERO DE CANDIDATURAS E ÁREAS (HA) DECLARADAS, POR CULTURA - PU2019</t>
  </si>
  <si>
    <t>QUADRO 2 - NÚMERO DE CANDIDATURAS E ÁREAS (HA) DECLARADAS RPB, POR CULTURA - PU2019</t>
  </si>
  <si>
    <t>QUADRO 2 - NÚMERO DE CANDIDATURAS E ÁREAS (HA) DECLARADAS RPA, POR CULTURA - PU2019</t>
  </si>
  <si>
    <t>QUADRO 2 - NÚMERO DE CANDIDATURAS E ÁREAS (HA) DECLARADAS AZD, POR CULTURA - PU2019</t>
  </si>
  <si>
    <t>QUADRO 2 - NÚMERO DE CANDIDATURAS E ÁREAS (HA) DECLARADAS MAA, POR CULTURA - PU2019</t>
  </si>
  <si>
    <t>QUADRO 2 - NÚMERO DE CANDIDATURAS E ÁREAS (HA) DECLARADAS MAA MPB, POR CULTURA - PU2019</t>
  </si>
  <si>
    <t>QUADRO 2 - NÚMERO DE CANDIDATURAS E ÁREAS (HA) DECLARADAS MAA MPRODI, POR CULTURA - PU2019</t>
  </si>
  <si>
    <t>SÍNTESE ESTATÍSTICA CANDIDATURAS 2019</t>
  </si>
  <si>
    <t>O presente documento tem como objetivo a divulgação de uma síntese da informação relativa às candidaturas ao Pedido Único (PU), aos Atendimentos do Parcelário e aos Formulários de Identificação do Beneficiário, em 2019.
No período em análise a receção de candidaturas teve início em 01-02-2019.
A informação apresentada corresponde às candidaturas carregadas no sistema informático central do IFAP no final do período de candidaturas em 31-05-2019.
Quando possível, é apresentada a comparação entre os dados de 2019 e os de 2018, sendo que para 2018, o início do período de receção de candidaturas verificou-se no dia 15-02-2018 e o final no dia 05-06-2018.
O apuramento da informação teve como base, no caso das candidaturas do PU, as seguintes variáveis: (i) número de candidaturas rececionadas por ajuda e respetivas áreas e animais candidatos; (ii) número de candidaturas rececionadas por região; (iii) número de candidaturas rececionadas por entidade recetora.
Inclui-se, também, informação relativa a transferências: (i) número e respetiva área e (ii) por tipo de transferência. 
No caso dos Atendimentos do Parcelário, as variáveis consideradas foram: (i) número de atendimentos do parcelário por entidade recetora; (ii) tipo de ações e (iii) númerio de visitas de campo.
No que respeita aos Formulários de Identificação do Beneficiário foram analisados: (i) número de utilizadores e formulários submetidos; (ii) tipo de alterações; (iii) número de formulários rececionados por entidade recetora.</t>
  </si>
  <si>
    <t xml:space="preserve"> (CN)</t>
  </si>
  <si>
    <t>GRÁFICO 2 - N.º DE CANDIDATURAS, POR AJUDA / APOIO
PU2019/PU2018</t>
  </si>
  <si>
    <t>GRÁFICO 3 - ÁREAS (HA), POR AJUDA / APOIO
PU2019/PU2018</t>
  </si>
  <si>
    <t>RA</t>
  </si>
  <si>
    <t>SUB-TOTAL VINHA FORA DE REGIÃO DETERMINADA</t>
  </si>
  <si>
    <t>Prémio por Ovelha e Cabra**</t>
  </si>
  <si>
    <t>Prémio por Vaca em Aleitamento**</t>
  </si>
  <si>
    <t>Prémio por Vacas Leiteiras **</t>
  </si>
  <si>
    <t>**  O n.º de candidaturas corresponde às declarações de intenção para 2019</t>
  </si>
  <si>
    <t>CANDIDATURAS
PU 2019</t>
  </si>
  <si>
    <t>ATENDIMENTOS DO
PARCELÁRIO
EM 2019</t>
  </si>
  <si>
    <t>FORMULÁRIOS
IB 2019</t>
  </si>
  <si>
    <t>QUADRO 19 - VISITAS DE CAMPO PARCELÁRIO NO PERÍODO DE 
01-02-2019 a 31-05-2019 (ACUMULADO)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</si>
</sst>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_____;"/>
    <numFmt numFmtId="166" formatCode="#,##0.0"/>
  </numFmts>
  <fonts count="38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color theme="8" tint="-0.499984740745262"/>
      <name val="Verdana"/>
      <family val="2"/>
    </font>
    <font>
      <b/>
      <sz val="9"/>
      <color indexed="19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8"/>
      <color indexed="9"/>
      <name val="verdana"/>
      <family val="2"/>
    </font>
    <font>
      <sz val="7"/>
      <name val="Verdana"/>
      <family val="2"/>
    </font>
    <font>
      <sz val="7"/>
      <color indexed="9"/>
      <name val="Verdana"/>
      <family val="2"/>
    </font>
    <font>
      <sz val="8"/>
      <color indexed="23"/>
      <name val="Verdana"/>
      <family val="2"/>
    </font>
    <font>
      <vertAlign val="superscript"/>
      <sz val="9"/>
      <name val="Verdana"/>
      <family val="2"/>
    </font>
    <font>
      <b/>
      <sz val="9"/>
      <color theme="0"/>
      <name val="Verdana"/>
      <family val="2"/>
    </font>
    <font>
      <b/>
      <sz val="8"/>
      <color indexed="9"/>
      <name val="Verdan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theme="8" tint="-0.499984740745262"/>
      <name val="Verdana"/>
      <family val="2"/>
    </font>
    <font>
      <b/>
      <sz val="12"/>
      <color indexed="59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sz val="9"/>
      <color theme="0"/>
      <name val="Arial"/>
      <family val="2"/>
    </font>
    <font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Verdana"/>
      <family val="2"/>
    </font>
    <font>
      <vertAlign val="superscript"/>
      <sz val="9"/>
      <color theme="0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-0.499984740745262"/>
        <bgColor indexed="24"/>
      </patternFill>
    </fill>
    <fill>
      <patternFill patternType="solid">
        <fgColor theme="8" tint="-0.249977111117893"/>
        <bgColor indexed="24"/>
      </patternFill>
    </fill>
    <fill>
      <gradientFill degree="90">
        <stop position="0">
          <color rgb="FF79C1D5"/>
        </stop>
        <stop position="1">
          <color theme="8" tint="-0.25098422193060094"/>
        </stop>
      </gradientFill>
    </fill>
    <fill>
      <gradientFill degree="90">
        <stop position="0">
          <color rgb="FF256675"/>
        </stop>
        <stop position="1">
          <color rgb="FF3795AB"/>
        </stop>
      </gradientFill>
    </fill>
    <fill>
      <patternFill patternType="solid">
        <fgColor rgb="FFF0F0F0"/>
        <bgColor indexed="47"/>
      </patternFill>
    </fill>
    <fill>
      <gradientFill degree="90">
        <stop position="0">
          <color theme="8" tint="0.40000610370189521"/>
        </stop>
        <stop position="1">
          <color theme="8" tint="-0.49803155613879818"/>
        </stop>
      </gradientFill>
    </fill>
    <fill>
      <gradientFill degree="90">
        <stop position="0">
          <color rgb="FF256675"/>
        </stop>
        <stop position="0.5">
          <color rgb="FF3795AB"/>
        </stop>
        <stop position="1">
          <color rgb="FF256675"/>
        </stop>
      </gradient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dashed">
        <color indexed="9"/>
      </right>
      <top style="dashed">
        <color indexed="9"/>
      </top>
      <bottom/>
      <diagonal/>
    </border>
    <border>
      <left style="dashed">
        <color indexed="9"/>
      </left>
      <right style="dashed">
        <color indexed="9"/>
      </right>
      <top style="thin">
        <color indexed="9"/>
      </top>
      <bottom/>
      <diagonal/>
    </border>
    <border>
      <left style="dashed">
        <color indexed="9"/>
      </left>
      <right/>
      <top style="thin">
        <color indexed="9"/>
      </top>
      <bottom style="dashed">
        <color indexed="9"/>
      </bottom>
      <diagonal/>
    </border>
    <border>
      <left/>
      <right/>
      <top style="thin">
        <color indexed="9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ashed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/>
      <bottom style="dotted">
        <color theme="8" tint="-0.24994659260841701"/>
      </bottom>
      <diagonal/>
    </border>
    <border>
      <left/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indexed="9"/>
      </top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/>
      <top/>
      <bottom style="dashed">
        <color indexed="8"/>
      </bottom>
      <diagonal/>
    </border>
    <border>
      <left/>
      <right/>
      <top style="thick">
        <color indexed="9"/>
      </top>
      <bottom/>
      <diagonal/>
    </border>
    <border>
      <left style="hair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dotted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/>
      <top style="dotted">
        <color theme="8" tint="-0.24994659260841701"/>
      </top>
      <bottom/>
      <diagonal/>
    </border>
    <border>
      <left style="dotted">
        <color theme="0"/>
      </left>
      <right style="dotted">
        <color theme="0"/>
      </right>
      <top style="dotted">
        <color theme="8" tint="-0.24994659260841701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 style="dotted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 diagonalDown="1">
      <left/>
      <right/>
      <top/>
      <bottom/>
      <diagonal style="thin">
        <color theme="0"/>
      </diagonal>
    </border>
    <border diagonalDown="1">
      <left/>
      <right style="thin">
        <color theme="0"/>
      </right>
      <top/>
      <bottom/>
      <diagonal style="thin">
        <color theme="0"/>
      </diagonal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thin">
        <color indexed="9"/>
      </left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dotted">
        <color indexed="9"/>
      </left>
      <right/>
      <top/>
      <bottom/>
      <diagonal/>
    </border>
    <border>
      <left style="dotted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dotted">
        <color indexed="9"/>
      </right>
      <top style="thin">
        <color indexed="9"/>
      </top>
      <bottom/>
      <diagonal/>
    </border>
    <border>
      <left style="dotted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 style="thin">
        <color rgb="FF9AD2E6"/>
      </top>
      <bottom style="thin">
        <color theme="0" tint="-0.14996795556505021"/>
      </bottom>
      <diagonal/>
    </border>
    <border>
      <left style="thick">
        <color indexed="9"/>
      </left>
      <right/>
      <top style="thick">
        <color indexed="9"/>
      </top>
      <bottom style="thin">
        <color theme="0" tint="-0.24994659260841701"/>
      </bottom>
      <diagonal/>
    </border>
    <border>
      <left/>
      <right/>
      <top style="thick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ashed">
        <color indexed="9"/>
      </bottom>
      <diagonal/>
    </border>
    <border>
      <left style="dashed">
        <color indexed="9"/>
      </left>
      <right/>
      <top style="thin">
        <color indexed="9"/>
      </top>
      <bottom/>
      <diagonal/>
    </border>
    <border>
      <left/>
      <right/>
      <top style="dotted">
        <color theme="8" tint="-0.24994659260841701"/>
      </top>
      <bottom/>
      <diagonal/>
    </border>
    <border>
      <left style="hair">
        <color indexed="9"/>
      </left>
      <right style="thin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/>
      <right style="thin">
        <color indexed="9"/>
      </right>
      <top style="thick">
        <color indexed="9"/>
      </top>
      <bottom style="thick">
        <color theme="0"/>
      </bottom>
      <diagonal/>
    </border>
    <border>
      <left style="thin">
        <color rgb="FF215968"/>
      </left>
      <right style="thin">
        <color rgb="FF215968"/>
      </right>
      <top style="thin">
        <color indexed="9"/>
      </top>
      <bottom style="thin">
        <color theme="0"/>
      </bottom>
      <diagonal/>
    </border>
    <border>
      <left/>
      <right style="thin">
        <color rgb="FF215968"/>
      </right>
      <top style="thin">
        <color theme="0"/>
      </top>
      <bottom style="thin">
        <color theme="0"/>
      </bottom>
      <diagonal/>
    </border>
    <border>
      <left/>
      <right style="thin">
        <color rgb="FF215968"/>
      </right>
      <top style="thin">
        <color theme="0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4" borderId="53" applyNumberFormat="0" applyFont="0" applyAlignment="0" applyProtection="0"/>
    <xf numFmtId="0" fontId="3" fillId="0" borderId="0"/>
    <xf numFmtId="0" fontId="7" fillId="9" borderId="67">
      <alignment horizontal="left" vertical="center"/>
      <protection locked="0"/>
    </xf>
    <xf numFmtId="165" fontId="4" fillId="10" borderId="97">
      <alignment horizontal="left" vertical="center" indent="1"/>
    </xf>
    <xf numFmtId="0" fontId="14" fillId="8" borderId="96">
      <alignment vertical="center" wrapText="1"/>
    </xf>
    <xf numFmtId="0" fontId="1" fillId="0" borderId="0"/>
  </cellStyleXfs>
  <cellXfs count="513">
    <xf numFmtId="0" fontId="0" fillId="0" borderId="0" xfId="0"/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indent="1"/>
    </xf>
    <xf numFmtId="0" fontId="7" fillId="9" borderId="67" xfId="7" applyFont="1" applyProtection="1">
      <alignment horizontal="left" vertical="center"/>
    </xf>
    <xf numFmtId="0" fontId="7" fillId="9" borderId="67" xfId="7" applyProtection="1">
      <alignment horizontal="left" vertical="center"/>
    </xf>
    <xf numFmtId="0" fontId="7" fillId="9" borderId="67" xfId="7" applyAlignment="1" applyProtection="1">
      <alignment horizontal="left" vertical="center" indent="1"/>
    </xf>
    <xf numFmtId="0" fontId="21" fillId="0" borderId="0" xfId="0" applyFont="1" applyAlignment="1" applyProtection="1">
      <alignment vertical="center"/>
    </xf>
    <xf numFmtId="0" fontId="7" fillId="9" borderId="67" xfId="0" applyFont="1" applyFill="1" applyBorder="1" applyAlignment="1" applyProtection="1">
      <alignment horizontal="left" vertical="center"/>
    </xf>
    <xf numFmtId="0" fontId="22" fillId="9" borderId="67" xfId="0" applyFont="1" applyFill="1" applyBorder="1" applyAlignment="1" applyProtection="1">
      <alignment horizontal="left" vertical="center" wrapText="1"/>
    </xf>
    <xf numFmtId="0" fontId="22" fillId="9" borderId="67" xfId="0" applyFont="1" applyFill="1" applyBorder="1" applyAlignment="1" applyProtection="1">
      <alignment horizontal="left" vertical="center" wrapText="1" indent="1"/>
    </xf>
    <xf numFmtId="165" fontId="23" fillId="10" borderId="98" xfId="6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Alignment="1" applyProtection="1">
      <alignment wrapText="1"/>
    </xf>
    <xf numFmtId="0" fontId="23" fillId="0" borderId="0" xfId="0" applyFont="1" applyAlignment="1" applyProtection="1">
      <alignment horizontal="left" wrapText="1" indent="1"/>
    </xf>
    <xf numFmtId="0" fontId="23" fillId="0" borderId="0" xfId="0" applyFont="1" applyAlignment="1" applyProtection="1">
      <alignment horizontal="left" wrapText="1"/>
    </xf>
    <xf numFmtId="0" fontId="0" fillId="0" borderId="38" xfId="0" applyBorder="1" applyProtection="1"/>
    <xf numFmtId="0" fontId="23" fillId="0" borderId="100" xfId="0" applyFont="1" applyBorder="1" applyAlignment="1" applyProtection="1">
      <alignment horizontal="left" wrapText="1"/>
    </xf>
    <xf numFmtId="0" fontId="23" fillId="0" borderId="100" xfId="0" applyFont="1" applyBorder="1" applyAlignment="1" applyProtection="1">
      <alignment horizontal="left" wrapText="1" indent="1"/>
    </xf>
    <xf numFmtId="165" fontId="4" fillId="10" borderId="97" xfId="8" applyBorder="1" applyProtection="1">
      <alignment horizontal="left" vertical="center" indent="1"/>
    </xf>
    <xf numFmtId="165" fontId="4" fillId="10" borderId="98" xfId="8" applyBorder="1" applyProtection="1">
      <alignment horizontal="left" vertical="center" indent="1"/>
    </xf>
    <xf numFmtId="165" fontId="4" fillId="10" borderId="98" xfId="8" applyBorder="1" applyAlignment="1" applyProtection="1">
      <alignment horizontal="left" vertical="center" indent="2"/>
    </xf>
    <xf numFmtId="0" fontId="4" fillId="0" borderId="0" xfId="3" applyFont="1" applyProtection="1"/>
    <xf numFmtId="0" fontId="4" fillId="0" borderId="0" xfId="3" applyFont="1" applyAlignment="1" applyProtection="1">
      <alignment vertical="center"/>
    </xf>
    <xf numFmtId="17" fontId="4" fillId="0" borderId="0" xfId="3" applyNumberFormat="1" applyFont="1" applyFill="1" applyAlignment="1" applyProtection="1">
      <alignment vertical="center"/>
    </xf>
    <xf numFmtId="0" fontId="21" fillId="0" borderId="101" xfId="0" applyFont="1" applyBorder="1" applyAlignment="1" applyProtection="1">
      <alignment vertical="center"/>
    </xf>
    <xf numFmtId="0" fontId="21" fillId="0" borderId="101" xfId="0" applyFont="1" applyBorder="1" applyAlignment="1" applyProtection="1">
      <alignment horizontal="left" vertical="center" indent="1"/>
    </xf>
    <xf numFmtId="0" fontId="23" fillId="0" borderId="0" xfId="0" applyFont="1" applyProtection="1"/>
    <xf numFmtId="0" fontId="23" fillId="0" borderId="0" xfId="0" applyFont="1" applyAlignment="1" applyProtection="1">
      <alignment horizontal="left" indent="1"/>
    </xf>
    <xf numFmtId="0" fontId="7" fillId="11" borderId="99" xfId="7" applyFill="1" applyBorder="1" applyProtection="1">
      <alignment horizontal="left" vertical="center"/>
    </xf>
    <xf numFmtId="0" fontId="7" fillId="11" borderId="99" xfId="7" applyFill="1" applyBorder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7" fillId="9" borderId="67" xfId="0" applyFont="1" applyFill="1" applyBorder="1" applyAlignment="1" applyProtection="1">
      <alignment horizontal="left" vertical="center" indent="1"/>
    </xf>
    <xf numFmtId="165" fontId="23" fillId="10" borderId="97" xfId="6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Protection="1"/>
    <xf numFmtId="0" fontId="34" fillId="0" borderId="0" xfId="0" applyFont="1" applyAlignment="1" applyProtection="1"/>
    <xf numFmtId="165" fontId="23" fillId="10" borderId="107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justify" vertical="distributed" wrapText="1"/>
    </xf>
    <xf numFmtId="165" fontId="23" fillId="10" borderId="108" xfId="6" applyNumberFormat="1" applyFont="1" applyFill="1" applyBorder="1" applyAlignment="1" applyProtection="1">
      <alignment horizontal="left" vertical="center" wrapText="1" indent="1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3" fontId="4" fillId="0" borderId="0" xfId="1" applyNumberFormat="1" applyFont="1" applyAlignment="1" applyProtection="1">
      <alignment vertical="center"/>
    </xf>
    <xf numFmtId="9" fontId="4" fillId="0" borderId="0" xfId="1" applyNumberFormat="1" applyFont="1" applyBorder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3" fontId="7" fillId="2" borderId="3" xfId="2" applyNumberFormat="1" applyFont="1" applyFill="1" applyBorder="1" applyAlignment="1" applyProtection="1">
      <alignment horizontal="center" vertical="center"/>
    </xf>
    <xf numFmtId="3" fontId="7" fillId="2" borderId="4" xfId="2" applyNumberFormat="1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10" xfId="2" applyFont="1" applyFill="1" applyBorder="1" applyAlignment="1" applyProtection="1">
      <alignment horizontal="center" vertical="center"/>
    </xf>
    <xf numFmtId="3" fontId="11" fillId="2" borderId="11" xfId="2" applyNumberFormat="1" applyFont="1" applyFill="1" applyBorder="1" applyAlignment="1" applyProtection="1">
      <alignment horizontal="center" vertical="center"/>
    </xf>
    <xf numFmtId="3" fontId="11" fillId="2" borderId="12" xfId="2" applyNumberFormat="1" applyFont="1" applyFill="1" applyBorder="1" applyAlignment="1" applyProtection="1">
      <alignment horizontal="center" vertical="center"/>
    </xf>
    <xf numFmtId="3" fontId="11" fillId="2" borderId="3" xfId="2" applyNumberFormat="1" applyFont="1" applyFill="1" applyBorder="1" applyAlignment="1" applyProtection="1">
      <alignment horizontal="center" vertical="center"/>
    </xf>
    <xf numFmtId="3" fontId="11" fillId="2" borderId="4" xfId="2" applyNumberFormat="1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1" fillId="2" borderId="4" xfId="2" applyFont="1" applyFill="1" applyBorder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3" fontId="4" fillId="0" borderId="14" xfId="1" applyNumberFormat="1" applyFont="1" applyFill="1" applyBorder="1" applyAlignment="1" applyProtection="1">
      <alignment horizontal="right" vertical="center" indent="1"/>
    </xf>
    <xf numFmtId="164" fontId="12" fillId="0" borderId="15" xfId="1" applyNumberFormat="1" applyFont="1" applyFill="1" applyBorder="1" applyAlignment="1" applyProtection="1">
      <alignment horizontal="right" vertical="center" indent="1"/>
    </xf>
    <xf numFmtId="3" fontId="4" fillId="0" borderId="16" xfId="1" applyNumberFormat="1" applyFont="1" applyFill="1" applyBorder="1" applyAlignment="1" applyProtection="1">
      <alignment horizontal="right" vertical="center" indent="1"/>
    </xf>
    <xf numFmtId="3" fontId="4" fillId="0" borderId="17" xfId="1" quotePrefix="1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Protection="1"/>
    <xf numFmtId="3" fontId="4" fillId="0" borderId="18" xfId="1" applyNumberFormat="1" applyFont="1" applyFill="1" applyBorder="1" applyAlignment="1" applyProtection="1">
      <alignment horizontal="right" vertical="center" indent="1"/>
    </xf>
    <xf numFmtId="3" fontId="4" fillId="0" borderId="19" xfId="1" quotePrefix="1" applyNumberFormat="1" applyFont="1" applyFill="1" applyBorder="1" applyAlignment="1" applyProtection="1">
      <alignment horizontal="right" vertical="center" indent="1"/>
    </xf>
    <xf numFmtId="164" fontId="12" fillId="0" borderId="18" xfId="1" applyNumberFormat="1" applyFont="1" applyFill="1" applyBorder="1" applyAlignment="1" applyProtection="1">
      <alignment horizontal="right" vertical="center" indent="1"/>
    </xf>
    <xf numFmtId="164" fontId="12" fillId="0" borderId="16" xfId="1" applyNumberFormat="1" applyFont="1" applyFill="1" applyBorder="1" applyAlignment="1" applyProtection="1">
      <alignment horizontal="right" vertical="center" indent="1"/>
    </xf>
    <xf numFmtId="9" fontId="12" fillId="0" borderId="19" xfId="1" quotePrefix="1" applyNumberFormat="1" applyFont="1" applyFill="1" applyBorder="1" applyAlignment="1" applyProtection="1">
      <alignment horizontal="right" vertical="center" indent="1"/>
    </xf>
    <xf numFmtId="3" fontId="4" fillId="0" borderId="21" xfId="1" applyNumberFormat="1" applyFont="1" applyFill="1" applyBorder="1" applyAlignment="1" applyProtection="1">
      <alignment horizontal="right" vertical="center" indent="1"/>
    </xf>
    <xf numFmtId="164" fontId="12" fillId="0" borderId="22" xfId="1" applyNumberFormat="1" applyFont="1" applyFill="1" applyBorder="1" applyAlignment="1" applyProtection="1">
      <alignment horizontal="right" vertical="center" indent="1"/>
    </xf>
    <xf numFmtId="3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3" xfId="1" applyNumberFormat="1" applyFont="1" applyFill="1" applyBorder="1" applyAlignment="1" applyProtection="1">
      <alignment horizontal="right" vertical="center" indent="1"/>
    </xf>
    <xf numFmtId="164" fontId="12" fillId="0" borderId="21" xfId="1" applyNumberFormat="1" applyFont="1" applyFill="1" applyBorder="1" applyAlignment="1" applyProtection="1">
      <alignment horizontal="right" vertical="center" indent="1"/>
    </xf>
    <xf numFmtId="9" fontId="12" fillId="0" borderId="23" xfId="1" applyNumberFormat="1" applyFont="1" applyFill="1" applyBorder="1" applyAlignment="1" applyProtection="1">
      <alignment horizontal="right" vertical="center" indent="1"/>
    </xf>
    <xf numFmtId="164" fontId="12" fillId="0" borderId="23" xfId="1" applyNumberFormat="1" applyFont="1" applyFill="1" applyBorder="1" applyAlignment="1" applyProtection="1">
      <alignment horizontal="right" vertical="center" indent="1"/>
    </xf>
    <xf numFmtId="3" fontId="4" fillId="0" borderId="22" xfId="1" quotePrefix="1" applyNumberFormat="1" applyFont="1" applyFill="1" applyBorder="1" applyAlignment="1" applyProtection="1">
      <alignment horizontal="righ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3" fontId="14" fillId="3" borderId="25" xfId="1" applyNumberFormat="1" applyFont="1" applyFill="1" applyBorder="1" applyAlignment="1" applyProtection="1">
      <alignment horizontal="right" vertical="center" indent="1"/>
    </xf>
    <xf numFmtId="3" fontId="15" fillId="3" borderId="26" xfId="1" applyNumberFormat="1" applyFont="1" applyFill="1" applyBorder="1" applyAlignment="1" applyProtection="1">
      <alignment horizontal="right" vertical="center" indent="1"/>
    </xf>
    <xf numFmtId="3" fontId="7" fillId="3" borderId="27" xfId="1" quotePrefix="1" applyNumberFormat="1" applyFont="1" applyFill="1" applyBorder="1" applyAlignment="1" applyProtection="1">
      <alignment horizontal="right" vertical="center" indent="1"/>
    </xf>
    <xf numFmtId="3" fontId="7" fillId="3" borderId="25" xfId="1" applyNumberFormat="1" applyFont="1" applyFill="1" applyBorder="1" applyAlignment="1" applyProtection="1">
      <alignment horizontal="right" vertical="center" indent="1"/>
    </xf>
    <xf numFmtId="3" fontId="16" fillId="3" borderId="27" xfId="1" applyNumberFormat="1" applyFont="1" applyFill="1" applyBorder="1" applyAlignment="1" applyProtection="1">
      <alignment horizontal="right" vertical="center" indent="1"/>
    </xf>
    <xf numFmtId="3" fontId="16" fillId="3" borderId="25" xfId="1" applyNumberFormat="1" applyFont="1" applyFill="1" applyBorder="1" applyAlignment="1" applyProtection="1">
      <alignment horizontal="right" vertical="center" indent="1"/>
    </xf>
    <xf numFmtId="164" fontId="15" fillId="3" borderId="25" xfId="1" applyNumberFormat="1" applyFont="1" applyFill="1" applyBorder="1" applyAlignment="1" applyProtection="1">
      <alignment horizontal="right" vertical="center" indent="1"/>
    </xf>
    <xf numFmtId="9" fontId="17" fillId="3" borderId="27" xfId="1" applyNumberFormat="1" applyFont="1" applyFill="1" applyBorder="1" applyAlignment="1" applyProtection="1">
      <alignment horizontal="right" vertical="center" indent="1"/>
    </xf>
    <xf numFmtId="9" fontId="17" fillId="3" borderId="25" xfId="1" applyNumberFormat="1" applyFont="1" applyFill="1" applyBorder="1" applyAlignment="1" applyProtection="1">
      <alignment horizontal="right" vertical="center" indent="1"/>
    </xf>
    <xf numFmtId="0" fontId="13" fillId="0" borderId="0" xfId="1" applyFont="1" applyFill="1" applyBorder="1" applyAlignment="1" applyProtection="1">
      <alignment vertical="center"/>
    </xf>
    <xf numFmtId="0" fontId="25" fillId="0" borderId="0" xfId="1" applyFont="1" applyAlignment="1" applyProtection="1">
      <alignment vertical="center"/>
    </xf>
    <xf numFmtId="0" fontId="18" fillId="0" borderId="0" xfId="1" applyFont="1" applyBorder="1" applyProtection="1"/>
    <xf numFmtId="0" fontId="24" fillId="0" borderId="0" xfId="1" applyFont="1" applyProtection="1"/>
    <xf numFmtId="0" fontId="4" fillId="0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horizontal="center" vertical="center"/>
    </xf>
    <xf numFmtId="0" fontId="18" fillId="0" borderId="0" xfId="1" applyFont="1" applyProtection="1"/>
    <xf numFmtId="0" fontId="11" fillId="2" borderId="5" xfId="2" applyFont="1" applyFill="1" applyBorder="1" applyAlignment="1" applyProtection="1">
      <alignment horizontal="center" vertical="center"/>
    </xf>
    <xf numFmtId="3" fontId="11" fillId="2" borderId="104" xfId="2" applyNumberFormat="1" applyFont="1" applyFill="1" applyBorder="1" applyAlignment="1" applyProtection="1">
      <alignment horizontal="center" vertical="center"/>
    </xf>
    <xf numFmtId="1" fontId="4" fillId="0" borderId="19" xfId="1" applyNumberFormat="1" applyFont="1" applyFill="1" applyBorder="1" applyAlignment="1" applyProtection="1">
      <alignment horizontal="right" vertical="center" indent="1"/>
    </xf>
    <xf numFmtId="1" fontId="4" fillId="0" borderId="23" xfId="1" applyNumberFormat="1" applyFont="1" applyFill="1" applyBorder="1" applyAlignment="1" applyProtection="1">
      <alignment horizontal="right" vertical="center" indent="1"/>
    </xf>
    <xf numFmtId="3" fontId="14" fillId="3" borderId="0" xfId="1" applyNumberFormat="1" applyFont="1" applyFill="1" applyBorder="1" applyAlignment="1" applyProtection="1">
      <alignment horizontal="right" vertical="center" indent="1"/>
    </xf>
    <xf numFmtId="3" fontId="15" fillId="3" borderId="106" xfId="1" applyNumberFormat="1" applyFont="1" applyFill="1" applyBorder="1" applyAlignment="1" applyProtection="1">
      <alignment horizontal="right" vertical="center" indent="1"/>
    </xf>
    <xf numFmtId="3" fontId="7" fillId="3" borderId="49" xfId="1" quotePrefix="1" applyNumberFormat="1" applyFont="1" applyFill="1" applyBorder="1" applyAlignment="1" applyProtection="1">
      <alignment horizontal="right" vertical="center" indent="1"/>
    </xf>
    <xf numFmtId="3" fontId="7" fillId="3" borderId="0" xfId="1" applyNumberFormat="1" applyFont="1" applyFill="1" applyBorder="1" applyAlignment="1" applyProtection="1">
      <alignment horizontal="right" vertical="center" indent="1"/>
    </xf>
    <xf numFmtId="0" fontId="29" fillId="0" borderId="0" xfId="1" applyFont="1" applyAlignment="1" applyProtection="1">
      <alignment horizontal="left" vertical="center" indent="1"/>
    </xf>
    <xf numFmtId="3" fontId="0" fillId="0" borderId="0" xfId="0" applyNumberFormat="1" applyProtection="1"/>
    <xf numFmtId="0" fontId="34" fillId="0" borderId="0" xfId="0" applyFont="1" applyProtection="1"/>
    <xf numFmtId="0" fontId="19" fillId="0" borderId="0" xfId="1" applyFont="1" applyFill="1" applyAlignment="1" applyProtection="1">
      <alignment vertical="center"/>
    </xf>
    <xf numFmtId="0" fontId="2" fillId="0" borderId="0" xfId="3" applyProtection="1"/>
    <xf numFmtId="0" fontId="19" fillId="0" borderId="0" xfId="1" applyFont="1" applyFill="1" applyAlignment="1" applyProtection="1">
      <alignment horizontal="left" vertical="center"/>
    </xf>
    <xf numFmtId="4" fontId="7" fillId="2" borderId="4" xfId="2" applyNumberFormat="1" applyFont="1" applyFill="1" applyBorder="1" applyAlignment="1" applyProtection="1">
      <alignment horizontal="center" vertical="center"/>
    </xf>
    <xf numFmtId="3" fontId="4" fillId="0" borderId="14" xfId="1" applyNumberFormat="1" applyFont="1" applyFill="1" applyBorder="1" applyAlignment="1" applyProtection="1">
      <alignment horizontal="left" vertical="center" indent="1"/>
    </xf>
    <xf numFmtId="4" fontId="4" fillId="0" borderId="14" xfId="1" applyNumberFormat="1" applyFont="1" applyFill="1" applyBorder="1" applyAlignment="1" applyProtection="1">
      <alignment horizontal="right" vertical="center" indent="1"/>
    </xf>
    <xf numFmtId="3" fontId="14" fillId="3" borderId="27" xfId="1" applyNumberFormat="1" applyFont="1" applyFill="1" applyBorder="1" applyAlignment="1" applyProtection="1">
      <alignment horizontal="right" vertical="center" indent="1"/>
    </xf>
    <xf numFmtId="4" fontId="14" fillId="3" borderId="25" xfId="1" applyNumberFormat="1" applyFont="1" applyFill="1" applyBorder="1" applyAlignment="1" applyProtection="1">
      <alignment horizontal="right" vertical="center" indent="1"/>
    </xf>
    <xf numFmtId="3" fontId="14" fillId="3" borderId="28" xfId="1" applyNumberFormat="1" applyFont="1" applyFill="1" applyBorder="1" applyAlignment="1" applyProtection="1">
      <alignment horizontal="right" vertical="center" indent="1"/>
    </xf>
    <xf numFmtId="3" fontId="14" fillId="3" borderId="33" xfId="1" applyNumberFormat="1" applyFont="1" applyFill="1" applyBorder="1" applyAlignment="1" applyProtection="1">
      <alignment horizontal="right" vertical="center" indent="1"/>
    </xf>
    <xf numFmtId="4" fontId="14" fillId="3" borderId="32" xfId="1" applyNumberFormat="1" applyFont="1" applyFill="1" applyBorder="1" applyAlignment="1" applyProtection="1">
      <alignment horizontal="right" vertical="center" indent="1"/>
    </xf>
    <xf numFmtId="4" fontId="14" fillId="3" borderId="27" xfId="1" applyNumberFormat="1" applyFont="1" applyFill="1" applyBorder="1" applyAlignment="1" applyProtection="1">
      <alignment horizontal="right" vertical="center" indent="1"/>
    </xf>
    <xf numFmtId="0" fontId="2" fillId="0" borderId="0" xfId="3" applyAlignment="1" applyProtection="1">
      <alignment wrapText="1"/>
    </xf>
    <xf numFmtId="0" fontId="2" fillId="0" borderId="0" xfId="3" applyAlignment="1" applyProtection="1">
      <alignment horizontal="left"/>
    </xf>
    <xf numFmtId="3" fontId="2" fillId="0" borderId="0" xfId="3" applyNumberFormat="1" applyProtection="1"/>
    <xf numFmtId="4" fontId="2" fillId="0" borderId="0" xfId="3" applyNumberFormat="1" applyProtection="1"/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left" vertical="center" wrapText="1"/>
    </xf>
    <xf numFmtId="1" fontId="7" fillId="2" borderId="102" xfId="2" applyNumberFormat="1" applyFont="1" applyFill="1" applyBorder="1" applyAlignment="1" applyProtection="1">
      <alignment horizontal="center" vertical="center"/>
    </xf>
    <xf numFmtId="4" fontId="7" fillId="2" borderId="41" xfId="2" applyNumberFormat="1" applyFont="1" applyFill="1" applyBorder="1" applyAlignment="1" applyProtection="1">
      <alignment horizontal="center" vertical="center"/>
    </xf>
    <xf numFmtId="3" fontId="4" fillId="0" borderId="40" xfId="1" applyNumberFormat="1" applyFont="1" applyFill="1" applyBorder="1" applyAlignment="1" applyProtection="1">
      <alignment horizontal="right" vertical="center" indent="1"/>
    </xf>
    <xf numFmtId="3" fontId="4" fillId="0" borderId="72" xfId="1" applyNumberFormat="1" applyFont="1" applyFill="1" applyBorder="1" applyAlignment="1" applyProtection="1">
      <alignment horizontal="right" vertical="center" indent="1"/>
    </xf>
    <xf numFmtId="4" fontId="4" fillId="0" borderId="56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/>
    </xf>
    <xf numFmtId="4" fontId="14" fillId="3" borderId="54" xfId="1" applyNumberFormat="1" applyFont="1" applyFill="1" applyBorder="1" applyAlignment="1" applyProtection="1">
      <alignment horizontal="right" vertical="center" indent="1"/>
    </xf>
    <xf numFmtId="0" fontId="7" fillId="3" borderId="45" xfId="1" applyFont="1" applyFill="1" applyBorder="1" applyAlignment="1" applyProtection="1">
      <alignment horizontal="center" vertical="center" wrapText="1"/>
    </xf>
    <xf numFmtId="3" fontId="14" fillId="3" borderId="39" xfId="1" applyNumberFormat="1" applyFont="1" applyFill="1" applyBorder="1" applyAlignment="1" applyProtection="1">
      <alignment horizontal="right" vertical="center"/>
    </xf>
    <xf numFmtId="4" fontId="14" fillId="3" borderId="52" xfId="1" applyNumberFormat="1" applyFont="1" applyFill="1" applyBorder="1" applyAlignment="1" applyProtection="1">
      <alignment horizontal="right" vertical="center" indent="1"/>
    </xf>
    <xf numFmtId="4" fontId="14" fillId="3" borderId="65" xfId="1" applyNumberFormat="1" applyFont="1" applyFill="1" applyBorder="1" applyAlignment="1" applyProtection="1">
      <alignment horizontal="right" vertical="center" indent="1"/>
    </xf>
    <xf numFmtId="4" fontId="14" fillId="3" borderId="55" xfId="1" applyNumberFormat="1" applyFont="1" applyFill="1" applyBorder="1" applyAlignment="1" applyProtection="1">
      <alignment horizontal="right" vertical="center" indent="1"/>
    </xf>
    <xf numFmtId="3" fontId="7" fillId="2" borderId="38" xfId="2" applyNumberFormat="1" applyFont="1" applyFill="1" applyBorder="1" applyAlignment="1" applyProtection="1">
      <alignment horizontal="center" vertical="center"/>
    </xf>
    <xf numFmtId="4" fontId="7" fillId="2" borderId="45" xfId="2" applyNumberFormat="1" applyFont="1" applyFill="1" applyBorder="1" applyAlignment="1" applyProtection="1">
      <alignment horizontal="center" vertical="center"/>
    </xf>
    <xf numFmtId="0" fontId="7" fillId="3" borderId="30" xfId="1" applyFont="1" applyFill="1" applyBorder="1" applyAlignment="1" applyProtection="1">
      <alignment horizontal="center" vertical="center" wrapText="1"/>
    </xf>
    <xf numFmtId="3" fontId="14" fillId="3" borderId="57" xfId="1" applyNumberFormat="1" applyFont="1" applyFill="1" applyBorder="1" applyAlignment="1" applyProtection="1">
      <alignment horizontal="right" vertical="center"/>
    </xf>
    <xf numFmtId="4" fontId="14" fillId="3" borderId="58" xfId="1" applyNumberFormat="1" applyFont="1" applyFill="1" applyBorder="1" applyAlignment="1" applyProtection="1">
      <alignment horizontal="right" vertical="center" indent="1"/>
    </xf>
    <xf numFmtId="0" fontId="7" fillId="3" borderId="59" xfId="1" applyFont="1" applyFill="1" applyBorder="1" applyAlignment="1" applyProtection="1">
      <alignment horizontal="center" vertical="center" wrapText="1"/>
    </xf>
    <xf numFmtId="3" fontId="14" fillId="3" borderId="60" xfId="1" applyNumberFormat="1" applyFont="1" applyFill="1" applyBorder="1" applyAlignment="1" applyProtection="1">
      <alignment horizontal="right" vertical="center" indent="1"/>
    </xf>
    <xf numFmtId="3" fontId="14" fillId="3" borderId="3" xfId="1" applyNumberFormat="1" applyFont="1" applyFill="1" applyBorder="1" applyAlignment="1" applyProtection="1">
      <alignment horizontal="right" vertical="center" indent="1"/>
    </xf>
    <xf numFmtId="4" fontId="14" fillId="3" borderId="60" xfId="1" applyNumberFormat="1" applyFont="1" applyFill="1" applyBorder="1" applyAlignment="1" applyProtection="1">
      <alignment horizontal="right" vertical="center" indent="1"/>
    </xf>
    <xf numFmtId="0" fontId="7" fillId="3" borderId="31" xfId="1" applyFont="1" applyFill="1" applyBorder="1" applyAlignment="1" applyProtection="1">
      <alignment horizontal="center" vertical="center" wrapText="1"/>
    </xf>
    <xf numFmtId="3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62" xfId="1" applyNumberFormat="1" applyFont="1" applyFill="1" applyBorder="1" applyAlignment="1" applyProtection="1">
      <alignment horizontal="right" vertical="center" indent="1"/>
    </xf>
    <xf numFmtId="4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1" xfId="1" applyNumberFormat="1" applyFont="1" applyFill="1" applyBorder="1" applyAlignment="1" applyProtection="1">
      <alignment horizontal="right" vertical="center" indent="1"/>
    </xf>
    <xf numFmtId="3" fontId="14" fillId="3" borderId="89" xfId="1" applyNumberFormat="1" applyFont="1" applyFill="1" applyBorder="1" applyAlignment="1" applyProtection="1">
      <alignment horizontal="right" vertical="center" indent="1"/>
    </xf>
    <xf numFmtId="4" fontId="14" fillId="3" borderId="1" xfId="1" applyNumberFormat="1" applyFont="1" applyFill="1" applyBorder="1" applyAlignment="1" applyProtection="1">
      <alignment horizontal="right" vertical="center" indent="1"/>
    </xf>
    <xf numFmtId="4" fontId="4" fillId="0" borderId="91" xfId="1" applyNumberFormat="1" applyFont="1" applyFill="1" applyBorder="1" applyAlignment="1" applyProtection="1">
      <alignment horizontal="right" vertical="center" indent="1"/>
    </xf>
    <xf numFmtId="3" fontId="4" fillId="0" borderId="92" xfId="1" applyNumberFormat="1" applyFont="1" applyFill="1" applyBorder="1" applyAlignment="1" applyProtection="1">
      <alignment horizontal="right" vertical="center" indent="1"/>
    </xf>
    <xf numFmtId="4" fontId="4" fillId="0" borderId="93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 indent="1"/>
    </xf>
    <xf numFmtId="3" fontId="14" fillId="3" borderId="90" xfId="1" applyNumberFormat="1" applyFont="1" applyFill="1" applyBorder="1" applyAlignment="1" applyProtection="1">
      <alignment horizontal="right" vertical="center" indent="1"/>
    </xf>
    <xf numFmtId="4" fontId="14" fillId="3" borderId="37" xfId="1" applyNumberFormat="1" applyFont="1" applyFill="1" applyBorder="1" applyAlignment="1" applyProtection="1">
      <alignment horizontal="right" vertical="center" indent="1"/>
    </xf>
    <xf numFmtId="3" fontId="14" fillId="3" borderId="9" xfId="1" applyNumberFormat="1" applyFont="1" applyFill="1" applyBorder="1" applyAlignment="1" applyProtection="1">
      <alignment horizontal="right" vertical="center" indent="1"/>
    </xf>
    <xf numFmtId="4" fontId="14" fillId="3" borderId="4" xfId="1" applyNumberFormat="1" applyFont="1" applyFill="1" applyBorder="1" applyAlignment="1" applyProtection="1">
      <alignment horizontal="right" vertical="center" indent="1"/>
    </xf>
    <xf numFmtId="0" fontId="7" fillId="3" borderId="39" xfId="1" applyFont="1" applyFill="1" applyBorder="1" applyAlignment="1" applyProtection="1">
      <alignment horizontal="center" vertical="center" wrapText="1"/>
    </xf>
    <xf numFmtId="4" fontId="14" fillId="3" borderId="63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horizontal="left" vertical="center"/>
    </xf>
    <xf numFmtId="0" fontId="2" fillId="0" borderId="0" xfId="3" applyAlignment="1" applyProtection="1"/>
    <xf numFmtId="1" fontId="2" fillId="0" borderId="0" xfId="3" applyNumberFormat="1" applyProtection="1"/>
    <xf numFmtId="1" fontId="7" fillId="2" borderId="38" xfId="2" applyNumberFormat="1" applyFont="1" applyFill="1" applyBorder="1" applyAlignment="1" applyProtection="1">
      <alignment horizontal="center" vertical="center"/>
    </xf>
    <xf numFmtId="3" fontId="4" fillId="0" borderId="56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vertical="center" wrapText="1"/>
    </xf>
    <xf numFmtId="3" fontId="4" fillId="0" borderId="40" xfId="1" applyNumberFormat="1" applyFont="1" applyFill="1" applyBorder="1" applyAlignment="1" applyProtection="1">
      <alignment horizontal="left" vertical="center" indent="1"/>
    </xf>
    <xf numFmtId="4" fontId="4" fillId="0" borderId="40" xfId="1" applyNumberFormat="1" applyFont="1" applyFill="1" applyBorder="1" applyAlignment="1" applyProtection="1">
      <alignment horizontal="right" vertical="center" indent="1"/>
    </xf>
    <xf numFmtId="4" fontId="14" fillId="3" borderId="0" xfId="1" applyNumberFormat="1" applyFont="1" applyFill="1" applyBorder="1" applyAlignment="1" applyProtection="1">
      <alignment horizontal="right" vertical="center" indent="1"/>
    </xf>
    <xf numFmtId="4" fontId="2" fillId="0" borderId="0" xfId="3" applyNumberFormat="1" applyAlignment="1" applyProtection="1">
      <alignment horizontal="right"/>
    </xf>
    <xf numFmtId="3" fontId="7" fillId="2" borderId="41" xfId="2" applyNumberFormat="1" applyFont="1" applyFill="1" applyBorder="1" applyAlignment="1" applyProtection="1">
      <alignment horizontal="center" vertical="center"/>
    </xf>
    <xf numFmtId="0" fontId="20" fillId="0" borderId="0" xfId="1" applyFont="1" applyFill="1" applyAlignment="1" applyProtection="1">
      <alignment vertical="center"/>
    </xf>
    <xf numFmtId="0" fontId="7" fillId="2" borderId="41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right" vertical="center" wrapText="1" indent="1"/>
    </xf>
    <xf numFmtId="3" fontId="4" fillId="0" borderId="43" xfId="1" applyNumberFormat="1" applyFont="1" applyFill="1" applyBorder="1" applyAlignment="1" applyProtection="1">
      <alignment horizontal="right" vertical="center" indent="1"/>
    </xf>
    <xf numFmtId="4" fontId="4" fillId="0" borderId="43" xfId="1" applyNumberFormat="1" applyFont="1" applyFill="1" applyBorder="1" applyAlignment="1" applyProtection="1">
      <alignment horizontal="right" vertical="center" indent="1"/>
    </xf>
    <xf numFmtId="3" fontId="4" fillId="0" borderId="17" xfId="1" applyNumberFormat="1" applyFont="1" applyFill="1" applyBorder="1" applyAlignment="1" applyProtection="1">
      <alignment horizontal="right" vertical="center" indent="1"/>
    </xf>
    <xf numFmtId="0" fontId="4" fillId="0" borderId="21" xfId="1" applyFont="1" applyFill="1" applyBorder="1" applyAlignment="1" applyProtection="1">
      <alignment horizontal="right" vertical="center" wrapText="1" indent="1"/>
    </xf>
    <xf numFmtId="4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0" xfId="1" applyNumberFormat="1" applyFont="1" applyFill="1" applyBorder="1" applyAlignment="1" applyProtection="1">
      <alignment horizontal="right" vertical="center" indent="1"/>
    </xf>
    <xf numFmtId="0" fontId="4" fillId="0" borderId="0" xfId="1" applyFont="1" applyAlignment="1" applyProtection="1">
      <alignment horizontal="right" vertical="center"/>
    </xf>
    <xf numFmtId="0" fontId="26" fillId="0" borderId="0" xfId="3" applyFont="1" applyProtection="1"/>
    <xf numFmtId="0" fontId="26" fillId="0" borderId="0" xfId="3" applyFont="1" applyAlignment="1" applyProtection="1"/>
    <xf numFmtId="1" fontId="7" fillId="2" borderId="67" xfId="2" applyNumberFormat="1" applyFont="1" applyFill="1" applyBorder="1" applyAlignment="1" applyProtection="1">
      <alignment vertical="center"/>
    </xf>
    <xf numFmtId="1" fontId="7" fillId="2" borderId="45" xfId="2" applyNumberFormat="1" applyFont="1" applyFill="1" applyBorder="1" applyAlignment="1" applyProtection="1">
      <alignment horizontal="center" vertical="center"/>
    </xf>
    <xf numFmtId="3" fontId="7" fillId="2" borderId="44" xfId="2" applyNumberFormat="1" applyFont="1" applyFill="1" applyBorder="1" applyAlignment="1" applyProtection="1">
      <alignment horizontal="center" vertical="center"/>
    </xf>
    <xf numFmtId="3" fontId="7" fillId="2" borderId="39" xfId="2" applyNumberFormat="1" applyFont="1" applyFill="1" applyBorder="1" applyAlignment="1" applyProtection="1">
      <alignment horizontal="center" vertical="center"/>
    </xf>
    <xf numFmtId="4" fontId="4" fillId="0" borderId="14" xfId="1" applyNumberFormat="1" applyFont="1" applyFill="1" applyBorder="1" applyAlignment="1" applyProtection="1">
      <alignment horizontal="left" vertical="center" indent="1"/>
    </xf>
    <xf numFmtId="164" fontId="4" fillId="0" borderId="40" xfId="1" applyNumberFormat="1" applyFont="1" applyFill="1" applyBorder="1" applyAlignment="1" applyProtection="1">
      <alignment horizontal="right" vertical="center" indent="1"/>
    </xf>
    <xf numFmtId="164" fontId="4" fillId="0" borderId="17" xfId="1" applyNumberFormat="1" applyFont="1" applyFill="1" applyBorder="1" applyAlignment="1" applyProtection="1">
      <alignment horizontal="right" vertical="center" indent="1"/>
    </xf>
    <xf numFmtId="0" fontId="7" fillId="3" borderId="0" xfId="1" applyFont="1" applyFill="1" applyBorder="1" applyAlignment="1" applyProtection="1">
      <alignment vertical="center" wrapText="1"/>
    </xf>
    <xf numFmtId="3" fontId="7" fillId="3" borderId="30" xfId="1" applyNumberFormat="1" applyFont="1" applyFill="1" applyBorder="1" applyAlignment="1" applyProtection="1">
      <alignment horizontal="right" vertical="center" wrapText="1" indent="1"/>
    </xf>
    <xf numFmtId="9" fontId="14" fillId="3" borderId="0" xfId="1" applyNumberFormat="1" applyFont="1" applyFill="1" applyBorder="1" applyAlignment="1" applyProtection="1">
      <alignment horizontal="right" vertical="center" indent="1"/>
    </xf>
    <xf numFmtId="164" fontId="14" fillId="3" borderId="68" xfId="1" applyNumberFormat="1" applyFont="1" applyFill="1" applyBorder="1" applyAlignment="1" applyProtection="1">
      <alignment horizontal="right" vertical="center" indent="1"/>
    </xf>
    <xf numFmtId="3" fontId="7" fillId="2" borderId="31" xfId="2" applyNumberFormat="1" applyFont="1" applyFill="1" applyBorder="1" applyAlignment="1" applyProtection="1">
      <alignment horizontal="center" vertical="center"/>
    </xf>
    <xf numFmtId="3" fontId="7" fillId="2" borderId="64" xfId="2" applyNumberFormat="1" applyFont="1" applyFill="1" applyBorder="1" applyAlignment="1" applyProtection="1">
      <alignment horizontal="center" vertical="center"/>
    </xf>
    <xf numFmtId="9" fontId="4" fillId="0" borderId="14" xfId="1" applyNumberFormat="1" applyFont="1" applyFill="1" applyBorder="1" applyAlignment="1" applyProtection="1">
      <alignment horizontal="left" vertical="center" indent="1"/>
    </xf>
    <xf numFmtId="0" fontId="22" fillId="2" borderId="35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70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9" fontId="4" fillId="0" borderId="40" xfId="1" applyNumberFormat="1" applyFont="1" applyFill="1" applyBorder="1" applyAlignment="1" applyProtection="1">
      <alignment horizontal="right" vertical="center" indent="1"/>
    </xf>
    <xf numFmtId="164" fontId="14" fillId="3" borderId="69" xfId="1" applyNumberFormat="1" applyFont="1" applyFill="1" applyBorder="1" applyAlignment="1" applyProtection="1">
      <alignment horizontal="right" vertical="center" indent="1"/>
    </xf>
    <xf numFmtId="0" fontId="22" fillId="2" borderId="50" xfId="2" applyFont="1" applyFill="1" applyBorder="1" applyAlignment="1" applyProtection="1">
      <alignment horizontal="center" vertical="center"/>
    </xf>
    <xf numFmtId="164" fontId="14" fillId="3" borderId="0" xfId="1" applyNumberFormat="1" applyFont="1" applyFill="1" applyBorder="1" applyAlignment="1" applyProtection="1">
      <alignment horizontal="right" vertical="center" indent="1"/>
    </xf>
    <xf numFmtId="0" fontId="21" fillId="0" borderId="0" xfId="4" applyProtection="1"/>
    <xf numFmtId="0" fontId="22" fillId="0" borderId="48" xfId="2" applyFont="1" applyFill="1" applyBorder="1" applyAlignment="1" applyProtection="1">
      <alignment vertical="center"/>
    </xf>
    <xf numFmtId="0" fontId="22" fillId="0" borderId="47" xfId="2" applyFont="1" applyFill="1" applyBorder="1" applyAlignment="1" applyProtection="1">
      <alignment vertical="center"/>
    </xf>
    <xf numFmtId="0" fontId="21" fillId="0" borderId="0" xfId="4" applyFont="1" applyProtection="1"/>
    <xf numFmtId="0" fontId="22" fillId="2" borderId="49" xfId="2" applyFont="1" applyFill="1" applyBorder="1" applyAlignment="1" applyProtection="1">
      <alignment horizontal="center" vertical="center"/>
    </xf>
    <xf numFmtId="0" fontId="21" fillId="0" borderId="0" xfId="4" applyAlignment="1" applyProtection="1">
      <alignment horizontal="right"/>
    </xf>
    <xf numFmtId="49" fontId="4" fillId="0" borderId="14" xfId="1" applyNumberFormat="1" applyFont="1" applyFill="1" applyBorder="1" applyAlignment="1" applyProtection="1">
      <alignment horizontal="center" vertical="center"/>
    </xf>
    <xf numFmtId="0" fontId="21" fillId="0" borderId="0" xfId="4" applyFont="1" applyAlignment="1" applyProtection="1">
      <alignment horizontal="right"/>
    </xf>
    <xf numFmtId="4" fontId="22" fillId="3" borderId="51" xfId="2" applyNumberFormat="1" applyFont="1" applyFill="1" applyBorder="1" applyAlignment="1" applyProtection="1">
      <alignment horizontal="left" vertical="center" wrapText="1"/>
    </xf>
    <xf numFmtId="3" fontId="22" fillId="3" borderId="52" xfId="2" applyNumberFormat="1" applyFont="1" applyFill="1" applyBorder="1" applyAlignment="1" applyProtection="1">
      <alignment horizontal="right" vertical="center" indent="1"/>
    </xf>
    <xf numFmtId="9" fontId="22" fillId="3" borderId="49" xfId="4" applyNumberFormat="1" applyFont="1" applyFill="1" applyBorder="1" applyAlignment="1" applyProtection="1">
      <alignment horizontal="right" vertical="center" indent="1"/>
    </xf>
    <xf numFmtId="9" fontId="22" fillId="3" borderId="52" xfId="2" applyNumberFormat="1" applyFont="1" applyFill="1" applyBorder="1" applyAlignment="1" applyProtection="1">
      <alignment horizontal="right" vertical="center" indent="1"/>
    </xf>
    <xf numFmtId="164" fontId="22" fillId="3" borderId="71" xfId="4" applyNumberFormat="1" applyFont="1" applyFill="1" applyBorder="1" applyAlignment="1" applyProtection="1">
      <alignment horizontal="right" vertical="center" indent="1"/>
    </xf>
    <xf numFmtId="0" fontId="23" fillId="0" borderId="0" xfId="4" applyFont="1" applyAlignment="1" applyProtection="1">
      <alignment vertical="top"/>
    </xf>
    <xf numFmtId="3" fontId="21" fillId="0" borderId="0" xfId="4" applyNumberFormat="1" applyProtection="1"/>
    <xf numFmtId="9" fontId="21" fillId="0" borderId="0" xfId="4" applyNumberFormat="1" applyProtection="1"/>
    <xf numFmtId="0" fontId="21" fillId="0" borderId="0" xfId="4" applyFill="1" applyProtection="1"/>
    <xf numFmtId="0" fontId="23" fillId="0" borderId="0" xfId="4" applyFont="1" applyProtection="1"/>
    <xf numFmtId="0" fontId="23" fillId="0" borderId="0" xfId="0" applyFont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27" fillId="5" borderId="38" xfId="0" applyFont="1" applyFill="1" applyBorder="1" applyAlignment="1" applyProtection="1">
      <alignment horizontal="left" vertical="center" wrapText="1"/>
    </xf>
    <xf numFmtId="3" fontId="27" fillId="5" borderId="30" xfId="0" applyNumberFormat="1" applyFont="1" applyFill="1" applyBorder="1" applyAlignment="1" applyProtection="1">
      <alignment horizontal="right" vertical="center" wrapText="1" indent="1"/>
    </xf>
    <xf numFmtId="3" fontId="27" fillId="5" borderId="30" xfId="0" applyNumberFormat="1" applyFont="1" applyFill="1" applyBorder="1" applyAlignment="1" applyProtection="1">
      <alignment horizontal="right" vertical="center" indent="1"/>
    </xf>
    <xf numFmtId="0" fontId="27" fillId="2" borderId="59" xfId="0" applyFont="1" applyFill="1" applyBorder="1" applyAlignment="1" applyProtection="1">
      <alignment horizontal="center" vertical="center" wrapText="1"/>
    </xf>
    <xf numFmtId="3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17" xfId="1" applyNumberFormat="1" applyFont="1" applyFill="1" applyBorder="1" applyAlignment="1" applyProtection="1">
      <alignment horizontal="right" vertical="center" wrapText="1" indent="1"/>
    </xf>
    <xf numFmtId="9" fontId="27" fillId="5" borderId="30" xfId="0" applyNumberFormat="1" applyFont="1" applyFill="1" applyBorder="1" applyAlignment="1" applyProtection="1">
      <alignment horizontal="right" vertical="center" wrapText="1" indent="1"/>
    </xf>
    <xf numFmtId="9" fontId="27" fillId="5" borderId="41" xfId="0" applyNumberFormat="1" applyFont="1" applyFill="1" applyBorder="1" applyAlignment="1" applyProtection="1">
      <alignment horizontal="right" vertical="center" indent="1"/>
    </xf>
    <xf numFmtId="164" fontId="27" fillId="5" borderId="41" xfId="0" applyNumberFormat="1" applyFont="1" applyFill="1" applyBorder="1" applyAlignment="1" applyProtection="1">
      <alignment horizontal="right" vertical="center" indent="1"/>
    </xf>
    <xf numFmtId="0" fontId="27" fillId="2" borderId="38" xfId="0" applyFont="1" applyFill="1" applyBorder="1" applyAlignment="1" applyProtection="1">
      <alignment horizontal="center"/>
    </xf>
    <xf numFmtId="0" fontId="27" fillId="2" borderId="30" xfId="0" applyFont="1" applyFill="1" applyBorder="1" applyAlignment="1" applyProtection="1">
      <alignment horizontal="center"/>
    </xf>
    <xf numFmtId="0" fontId="27" fillId="2" borderId="41" xfId="0" applyFont="1" applyFill="1" applyBorder="1" applyAlignment="1" applyProtection="1">
      <alignment horizontal="center"/>
    </xf>
    <xf numFmtId="49" fontId="29" fillId="0" borderId="14" xfId="1" applyNumberFormat="1" applyFont="1" applyFill="1" applyBorder="1" applyAlignment="1" applyProtection="1">
      <alignment horizontal="left" vertical="center" wrapText="1"/>
    </xf>
    <xf numFmtId="3" fontId="4" fillId="0" borderId="17" xfId="1" applyNumberFormat="1" applyFont="1" applyFill="1" applyBorder="1" applyAlignment="1" applyProtection="1">
      <alignment horizontal="right" vertical="center" wrapText="1" indent="1"/>
    </xf>
    <xf numFmtId="0" fontId="15" fillId="6" borderId="31" xfId="3" applyFont="1" applyFill="1" applyBorder="1" applyAlignment="1" applyProtection="1">
      <alignment horizontal="center" vertical="center" wrapText="1"/>
    </xf>
    <xf numFmtId="49" fontId="4" fillId="0" borderId="4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49" fontId="4" fillId="0" borderId="81" xfId="1" applyNumberFormat="1" applyFont="1" applyFill="1" applyBorder="1" applyAlignment="1" applyProtection="1">
      <alignment horizontal="left" vertical="center" wrapText="1"/>
    </xf>
    <xf numFmtId="3" fontId="4" fillId="0" borderId="81" xfId="1" applyNumberFormat="1" applyFont="1" applyFill="1" applyBorder="1" applyAlignment="1" applyProtection="1">
      <alignment horizontal="right" vertical="center" wrapText="1" indent="1"/>
    </xf>
    <xf numFmtId="3" fontId="4" fillId="0" borderId="94" xfId="1" applyNumberFormat="1" applyFont="1" applyFill="1" applyBorder="1" applyAlignment="1" applyProtection="1">
      <alignment horizontal="right" vertical="center" wrapText="1" indent="1"/>
    </xf>
    <xf numFmtId="0" fontId="31" fillId="0" borderId="74" xfId="3" applyFont="1" applyFill="1" applyBorder="1" applyAlignment="1" applyProtection="1">
      <alignment horizontal="left"/>
    </xf>
    <xf numFmtId="3" fontId="7" fillId="7" borderId="75" xfId="3" applyNumberFormat="1" applyFont="1" applyFill="1" applyBorder="1" applyAlignment="1" applyProtection="1">
      <alignment horizontal="right" vertical="center" indent="1"/>
    </xf>
    <xf numFmtId="3" fontId="7" fillId="7" borderId="77" xfId="3" applyNumberFormat="1" applyFont="1" applyFill="1" applyBorder="1" applyAlignment="1" applyProtection="1">
      <alignment horizontal="right" vertical="center" indent="1"/>
    </xf>
    <xf numFmtId="1" fontId="23" fillId="0" borderId="0" xfId="3" applyNumberFormat="1" applyFont="1" applyBorder="1" applyProtection="1"/>
    <xf numFmtId="3" fontId="23" fillId="0" borderId="0" xfId="3" applyNumberFormat="1" applyFont="1" applyBorder="1" applyAlignment="1" applyProtection="1">
      <alignment horizontal="right" vertical="center" indent="1"/>
    </xf>
    <xf numFmtId="1" fontId="30" fillId="0" borderId="0" xfId="3" applyNumberFormat="1" applyFont="1" applyBorder="1" applyProtection="1"/>
    <xf numFmtId="3" fontId="2" fillId="0" borderId="0" xfId="3" applyNumberFormat="1" applyBorder="1" applyProtection="1"/>
    <xf numFmtId="0" fontId="33" fillId="0" borderId="0" xfId="3" applyFont="1" applyProtection="1"/>
    <xf numFmtId="0" fontId="28" fillId="0" borderId="0" xfId="2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2" borderId="82" xfId="2" applyFont="1" applyFill="1" applyBorder="1" applyAlignment="1" applyProtection="1">
      <alignment horizontal="center" vertical="center"/>
    </xf>
    <xf numFmtId="0" fontId="7" fillId="2" borderId="83" xfId="2" applyFont="1" applyFill="1" applyBorder="1" applyAlignment="1" applyProtection="1">
      <alignment horizontal="center" vertical="center"/>
    </xf>
    <xf numFmtId="4" fontId="7" fillId="3" borderId="82" xfId="2" applyNumberFormat="1" applyFont="1" applyFill="1" applyBorder="1" applyAlignment="1" applyProtection="1">
      <alignment horizontal="left" vertical="center" wrapText="1"/>
    </xf>
    <xf numFmtId="3" fontId="7" fillId="3" borderId="85" xfId="2" applyNumberFormat="1" applyFont="1" applyFill="1" applyBorder="1" applyAlignment="1" applyProtection="1">
      <alignment horizontal="right" vertical="center" indent="1"/>
    </xf>
    <xf numFmtId="0" fontId="23" fillId="0" borderId="0" xfId="0" applyFont="1" applyFill="1" applyAlignment="1" applyProtection="1"/>
    <xf numFmtId="0" fontId="0" fillId="0" borderId="0" xfId="0" applyFill="1" applyProtection="1"/>
    <xf numFmtId="0" fontId="7" fillId="2" borderId="84" xfId="2" applyFont="1" applyFill="1" applyBorder="1" applyAlignment="1" applyProtection="1">
      <alignment horizontal="center" vertical="center"/>
    </xf>
    <xf numFmtId="4" fontId="7" fillId="3" borderId="86" xfId="2" applyNumberFormat="1" applyFont="1" applyFill="1" applyBorder="1" applyAlignment="1" applyProtection="1">
      <alignment horizontal="left" vertical="center" wrapText="1"/>
    </xf>
    <xf numFmtId="3" fontId="7" fillId="3" borderId="87" xfId="2" applyNumberFormat="1" applyFont="1" applyFill="1" applyBorder="1" applyAlignment="1" applyProtection="1">
      <alignment horizontal="right" vertical="center" indent="1"/>
    </xf>
    <xf numFmtId="0" fontId="29" fillId="0" borderId="0" xfId="2" applyFont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60" xfId="2" applyFont="1" applyFill="1" applyBorder="1" applyAlignment="1" applyProtection="1">
      <alignment horizontal="center" vertical="center"/>
    </xf>
    <xf numFmtId="0" fontId="7" fillId="3" borderId="44" xfId="1" applyFont="1" applyFill="1" applyBorder="1" applyAlignment="1" applyProtection="1">
      <alignment horizontal="center" vertical="center" wrapText="1"/>
    </xf>
    <xf numFmtId="0" fontId="22" fillId="2" borderId="0" xfId="2" applyFont="1" applyFill="1" applyBorder="1" applyAlignment="1" applyProtection="1">
      <alignment horizontal="center" vertical="center"/>
    </xf>
    <xf numFmtId="9" fontId="15" fillId="3" borderId="106" xfId="1" applyNumberFormat="1" applyFont="1" applyFill="1" applyBorder="1" applyAlignment="1" applyProtection="1">
      <alignment horizontal="right" vertical="center" indent="1"/>
    </xf>
    <xf numFmtId="0" fontId="14" fillId="0" borderId="0" xfId="1" applyFont="1" applyBorder="1" applyAlignment="1" applyProtection="1">
      <alignment vertical="center"/>
    </xf>
    <xf numFmtId="0" fontId="34" fillId="0" borderId="0" xfId="0" applyFont="1" applyBorder="1" applyProtection="1"/>
    <xf numFmtId="0" fontId="34" fillId="0" borderId="0" xfId="0" applyFont="1" applyFill="1" applyBorder="1" applyProtection="1"/>
    <xf numFmtId="0" fontId="35" fillId="0" borderId="0" xfId="1" applyFont="1" applyBorder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left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0" fontId="2" fillId="0" borderId="0" xfId="3" applyFill="1" applyBorder="1" applyProtection="1"/>
    <xf numFmtId="3" fontId="7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3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 applyProtection="1">
      <alignment horizontal="left" vertical="center"/>
    </xf>
    <xf numFmtId="3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0" xfId="3" applyFont="1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left" vertical="center" wrapText="1"/>
    </xf>
    <xf numFmtId="0" fontId="22" fillId="2" borderId="46" xfId="2" applyFont="1" applyFill="1" applyBorder="1" applyAlignment="1" applyProtection="1">
      <alignment vertical="center"/>
    </xf>
    <xf numFmtId="0" fontId="34" fillId="13" borderId="0" xfId="0" applyFont="1" applyFill="1" applyProtection="1"/>
    <xf numFmtId="0" fontId="34" fillId="0" borderId="0" xfId="0" applyFont="1"/>
    <xf numFmtId="0" fontId="5" fillId="0" borderId="0" xfId="1" applyFont="1" applyFill="1" applyAlignment="1" applyProtection="1">
      <alignment horizontal="left" vertical="center"/>
    </xf>
    <xf numFmtId="0" fontId="7" fillId="3" borderId="45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 wrapText="1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39" xfId="1" applyNumberFormat="1" applyFont="1" applyFill="1" applyBorder="1" applyAlignment="1" applyProtection="1">
      <alignment horizontal="right" vertical="center"/>
    </xf>
    <xf numFmtId="0" fontId="7" fillId="3" borderId="31" xfId="1" applyFont="1" applyFill="1" applyBorder="1" applyAlignment="1" applyProtection="1">
      <alignment horizontal="center" vertical="center" wrapText="1"/>
    </xf>
    <xf numFmtId="49" fontId="4" fillId="0" borderId="72" xfId="1" applyNumberFormat="1" applyFont="1" applyFill="1" applyBorder="1" applyAlignment="1" applyProtection="1">
      <alignment horizontal="left" vertical="center" wrapText="1"/>
    </xf>
    <xf numFmtId="3" fontId="4" fillId="0" borderId="72" xfId="1" applyNumberFormat="1" applyFont="1" applyFill="1" applyBorder="1" applyAlignment="1" applyProtection="1">
      <alignment horizontal="right" vertical="center" wrapText="1" indent="1"/>
    </xf>
    <xf numFmtId="3" fontId="4" fillId="0" borderId="114" xfId="1" applyNumberFormat="1" applyFont="1" applyFill="1" applyBorder="1" applyAlignment="1" applyProtection="1">
      <alignment horizontal="right" vertical="center" wrapText="1" indent="1"/>
    </xf>
    <xf numFmtId="49" fontId="4" fillId="0" borderId="115" xfId="1" applyNumberFormat="1" applyFont="1" applyFill="1" applyBorder="1" applyAlignment="1" applyProtection="1">
      <alignment horizontal="left" vertical="center" wrapText="1"/>
    </xf>
    <xf numFmtId="3" fontId="4" fillId="0" borderId="115" xfId="1" applyNumberFormat="1" applyFont="1" applyFill="1" applyBorder="1" applyAlignment="1" applyProtection="1">
      <alignment horizontal="right" vertical="center" wrapText="1" indent="1"/>
    </xf>
    <xf numFmtId="3" fontId="4" fillId="0" borderId="116" xfId="1" applyNumberFormat="1" applyFont="1" applyFill="1" applyBorder="1" applyAlignment="1" applyProtection="1">
      <alignment horizontal="right" vertical="center" wrapText="1" indent="1"/>
    </xf>
    <xf numFmtId="0" fontId="34" fillId="0" borderId="0" xfId="0" applyFont="1" applyFill="1" applyProtection="1"/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67" xfId="1" applyFont="1" applyFill="1" applyBorder="1" applyAlignment="1" applyProtection="1">
      <alignment horizontal="center" vertical="center" wrapText="1"/>
    </xf>
    <xf numFmtId="0" fontId="7" fillId="3" borderId="64" xfId="1" applyFont="1" applyFill="1" applyBorder="1" applyAlignment="1" applyProtection="1">
      <alignment horizontal="center" vertical="center" wrapText="1"/>
    </xf>
    <xf numFmtId="3" fontId="14" fillId="3" borderId="46" xfId="1" applyNumberFormat="1" applyFont="1" applyFill="1" applyBorder="1" applyAlignment="1" applyProtection="1">
      <alignment horizontal="right" vertical="center"/>
    </xf>
    <xf numFmtId="0" fontId="7" fillId="3" borderId="48" xfId="1" applyFont="1" applyFill="1" applyBorder="1" applyAlignment="1" applyProtection="1">
      <alignment horizontal="center" vertical="center" wrapText="1"/>
    </xf>
    <xf numFmtId="0" fontId="7" fillId="3" borderId="6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 indent="1"/>
    </xf>
    <xf numFmtId="0" fontId="27" fillId="0" borderId="0" xfId="0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center" vertical="center" wrapText="1"/>
    </xf>
    <xf numFmtId="0" fontId="1" fillId="0" borderId="0" xfId="10" applyProtection="1"/>
    <xf numFmtId="0" fontId="1" fillId="0" borderId="0" xfId="10" applyFill="1" applyBorder="1" applyProtection="1"/>
    <xf numFmtId="0" fontId="1" fillId="0" borderId="0" xfId="10" applyFill="1" applyBorder="1" applyAlignment="1" applyProtection="1">
      <alignment wrapText="1"/>
    </xf>
    <xf numFmtId="0" fontId="37" fillId="0" borderId="0" xfId="10" applyFont="1" applyFill="1" applyBorder="1" applyAlignment="1" applyProtection="1">
      <alignment wrapText="1"/>
    </xf>
    <xf numFmtId="3" fontId="14" fillId="3" borderId="25" xfId="1" applyNumberFormat="1" applyFont="1" applyFill="1" applyBorder="1" applyAlignment="1" applyProtection="1">
      <alignment horizontal="left" vertical="center" indent="1"/>
    </xf>
    <xf numFmtId="0" fontId="1" fillId="0" borderId="0" xfId="10" applyAlignment="1" applyProtection="1">
      <alignment wrapText="1"/>
    </xf>
    <xf numFmtId="0" fontId="1" fillId="0" borderId="0" xfId="10" applyAlignment="1" applyProtection="1">
      <alignment horizontal="left"/>
    </xf>
    <xf numFmtId="3" fontId="1" fillId="0" borderId="0" xfId="10" applyNumberFormat="1" applyProtection="1"/>
    <xf numFmtId="4" fontId="1" fillId="0" borderId="0" xfId="10" applyNumberFormat="1" applyProtection="1"/>
    <xf numFmtId="0" fontId="23" fillId="0" borderId="0" xfId="0" applyFont="1" applyAlignment="1" applyProtection="1">
      <alignment horizontal="center" wrapText="1"/>
    </xf>
    <xf numFmtId="0" fontId="4" fillId="0" borderId="20" xfId="1" applyFont="1" applyBorder="1" applyAlignment="1" applyProtection="1">
      <alignment horizontal="left" vertical="center" indent="1"/>
    </xf>
    <xf numFmtId="0" fontId="4" fillId="0" borderId="20" xfId="1" applyFont="1" applyBorder="1" applyAlignment="1">
      <alignment horizontal="left" vertical="center" indent="1"/>
    </xf>
    <xf numFmtId="49" fontId="4" fillId="0" borderId="0" xfId="1" applyNumberFormat="1" applyFont="1" applyFill="1" applyBorder="1" applyAlignment="1" applyProtection="1">
      <alignment horizontal="left" vertical="center" wrapText="1"/>
    </xf>
    <xf numFmtId="49" fontId="4" fillId="0" borderId="117" xfId="1" applyNumberFormat="1" applyFont="1" applyFill="1" applyBorder="1" applyAlignment="1" applyProtection="1">
      <alignment horizontal="left" vertical="center" wrapText="1"/>
    </xf>
    <xf numFmtId="4" fontId="22" fillId="3" borderId="51" xfId="2" applyNumberFormat="1" applyFont="1" applyFill="1" applyBorder="1" applyAlignment="1">
      <alignment horizontal="center" vertical="center" wrapText="1"/>
    </xf>
    <xf numFmtId="3" fontId="22" fillId="3" borderId="84" xfId="2" applyNumberFormat="1" applyFont="1" applyFill="1" applyBorder="1" applyAlignment="1">
      <alignment horizontal="right" vertical="center" indent="1"/>
    </xf>
    <xf numFmtId="166" fontId="22" fillId="3" borderId="49" xfId="0" applyNumberFormat="1" applyFont="1" applyFill="1" applyBorder="1" applyAlignment="1">
      <alignment horizontal="right" vertical="center" indent="1"/>
    </xf>
    <xf numFmtId="3" fontId="22" fillId="3" borderId="49" xfId="0" applyNumberFormat="1" applyFont="1" applyFill="1" applyBorder="1" applyAlignment="1">
      <alignment horizontal="right" vertical="center" indent="1"/>
    </xf>
    <xf numFmtId="166" fontId="22" fillId="3" borderId="52" xfId="0" applyNumberFormat="1" applyFont="1" applyFill="1" applyBorder="1" applyAlignment="1">
      <alignment horizontal="right" vertical="center" indent="1"/>
    </xf>
    <xf numFmtId="0" fontId="0" fillId="0" borderId="56" xfId="0" applyBorder="1" applyAlignment="1">
      <alignment horizontal="left" vertical="center"/>
    </xf>
    <xf numFmtId="3" fontId="0" fillId="0" borderId="72" xfId="0" applyNumberFormat="1" applyBorder="1" applyAlignment="1">
      <alignment horizontal="right" vertical="center" indent="1"/>
    </xf>
    <xf numFmtId="166" fontId="0" fillId="0" borderId="72" xfId="0" applyNumberFormat="1" applyBorder="1" applyAlignment="1">
      <alignment horizontal="right" vertical="center" indent="1"/>
    </xf>
    <xf numFmtId="166" fontId="0" fillId="0" borderId="114" xfId="0" applyNumberFormat="1" applyBorder="1" applyAlignment="1">
      <alignment horizontal="right" vertical="center" indent="1"/>
    </xf>
    <xf numFmtId="0" fontId="21" fillId="0" borderId="73" xfId="0" applyFont="1" applyFill="1" applyBorder="1" applyAlignment="1">
      <alignment horizontal="left" vertical="center"/>
    </xf>
    <xf numFmtId="3" fontId="0" fillId="0" borderId="75" xfId="0" applyNumberFormat="1" applyFill="1" applyBorder="1" applyAlignment="1">
      <alignment horizontal="right" vertical="center" indent="1"/>
    </xf>
    <xf numFmtId="166" fontId="0" fillId="0" borderId="75" xfId="0" applyNumberFormat="1" applyFill="1" applyBorder="1" applyAlignment="1">
      <alignment horizontal="right" vertical="center" indent="1"/>
    </xf>
    <xf numFmtId="166" fontId="0" fillId="0" borderId="77" xfId="0" applyNumberFormat="1" applyBorder="1" applyAlignment="1">
      <alignment horizontal="right" vertical="center" indent="1"/>
    </xf>
    <xf numFmtId="2" fontId="4" fillId="0" borderId="0" xfId="1" applyNumberFormat="1" applyFont="1" applyFill="1" applyBorder="1" applyAlignment="1" applyProtection="1">
      <alignment horizontal="righ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14" fillId="3" borderId="57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3" fontId="14" fillId="3" borderId="63" xfId="1" applyNumberFormat="1" applyFont="1" applyFill="1" applyBorder="1" applyAlignment="1" applyProtection="1">
      <alignment horizontal="right" vertical="center" indent="1"/>
    </xf>
    <xf numFmtId="3" fontId="14" fillId="3" borderId="119" xfId="1" applyNumberFormat="1" applyFont="1" applyFill="1" applyBorder="1" applyAlignment="1" applyProtection="1">
      <alignment horizontal="right" vertical="center" indent="1"/>
    </xf>
    <xf numFmtId="3" fontId="14" fillId="3" borderId="52" xfId="1" applyNumberFormat="1" applyFont="1" applyFill="1" applyBorder="1" applyAlignment="1" applyProtection="1">
      <alignment horizontal="right" vertical="center" indent="1"/>
    </xf>
    <xf numFmtId="165" fontId="23" fillId="10" borderId="109" xfId="6" applyNumberFormat="1" applyFont="1" applyFill="1" applyBorder="1" applyAlignment="1" applyProtection="1">
      <alignment horizontal="left" vertical="center" wrapText="1"/>
    </xf>
    <xf numFmtId="165" fontId="23" fillId="10" borderId="110" xfId="6" applyNumberFormat="1" applyFont="1" applyFill="1" applyBorder="1" applyAlignment="1" applyProtection="1">
      <alignment horizontal="left" vertical="center" wrapText="1"/>
    </xf>
    <xf numFmtId="0" fontId="7" fillId="12" borderId="0" xfId="7" applyFill="1" applyBorder="1" applyAlignment="1" applyProtection="1">
      <alignment horizontal="left" vertical="center" wrapText="1"/>
    </xf>
    <xf numFmtId="0" fontId="7" fillId="12" borderId="67" xfId="7" applyFill="1" applyAlignment="1" applyProtection="1">
      <alignment horizontal="left" vertical="center" wrapText="1"/>
    </xf>
    <xf numFmtId="0" fontId="7" fillId="12" borderId="38" xfId="7" applyFill="1" applyBorder="1" applyAlignment="1" applyProtection="1">
      <alignment horizontal="left" vertical="center" wrapText="1"/>
    </xf>
    <xf numFmtId="0" fontId="7" fillId="12" borderId="36" xfId="7" applyFill="1" applyBorder="1" applyAlignment="1" applyProtection="1">
      <alignment horizontal="left" vertical="center" wrapText="1"/>
    </xf>
    <xf numFmtId="165" fontId="23" fillId="10" borderId="111" xfId="6" applyNumberFormat="1" applyFont="1" applyFill="1" applyBorder="1" applyAlignment="1" applyProtection="1">
      <alignment horizontal="left" vertical="center" wrapText="1"/>
    </xf>
    <xf numFmtId="165" fontId="23" fillId="10" borderId="0" xfId="6" applyNumberFormat="1" applyFont="1" applyFill="1" applyBorder="1" applyAlignment="1" applyProtection="1">
      <alignment horizontal="left" vertical="center" wrapText="1"/>
    </xf>
    <xf numFmtId="165" fontId="23" fillId="10" borderId="98" xfId="6" applyNumberFormat="1" applyFont="1" applyFill="1" applyBorder="1" applyAlignment="1" applyProtection="1">
      <alignment horizontal="left" vertical="center" wrapText="1"/>
    </xf>
    <xf numFmtId="0" fontId="4" fillId="0" borderId="20" xfId="1" applyFont="1" applyBorder="1" applyAlignment="1" applyProtection="1">
      <alignment horizontal="left" vertical="center" indent="1"/>
    </xf>
    <xf numFmtId="0" fontId="7" fillId="3" borderId="7" xfId="1" applyFont="1" applyFill="1" applyBorder="1" applyAlignment="1" applyProtection="1">
      <alignment horizontal="left" vertical="center" indent="1"/>
    </xf>
    <xf numFmtId="0" fontId="4" fillId="0" borderId="20" xfId="1" applyFont="1" applyBorder="1" applyAlignment="1" applyProtection="1">
      <alignment horizontal="left" vertical="center" wrapText="1" indent="1"/>
    </xf>
    <xf numFmtId="0" fontId="4" fillId="0" borderId="24" xfId="1" applyFont="1" applyBorder="1" applyAlignment="1" applyProtection="1">
      <alignment horizontal="left" vertical="center" indent="1"/>
    </xf>
    <xf numFmtId="0" fontId="8" fillId="2" borderId="2" xfId="2" applyFont="1" applyFill="1" applyBorder="1" applyAlignment="1" applyProtection="1">
      <alignment horizontal="center" vertical="center"/>
    </xf>
    <xf numFmtId="3" fontId="8" fillId="2" borderId="3" xfId="2" applyNumberFormat="1" applyFont="1" applyFill="1" applyBorder="1" applyAlignment="1" applyProtection="1">
      <alignment horizontal="center" vertical="center"/>
    </xf>
    <xf numFmtId="3" fontId="8" fillId="2" borderId="4" xfId="2" applyNumberFormat="1" applyFont="1" applyFill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lef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/>
    </xf>
    <xf numFmtId="0" fontId="7" fillId="2" borderId="0" xfId="2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 wrapText="1"/>
    </xf>
    <xf numFmtId="3" fontId="8" fillId="2" borderId="6" xfId="2" applyNumberFormat="1" applyFont="1" applyFill="1" applyBorder="1" applyAlignment="1" applyProtection="1">
      <alignment horizontal="center" vertical="center"/>
    </xf>
    <xf numFmtId="3" fontId="8" fillId="2" borderId="9" xfId="2" applyNumberFormat="1" applyFont="1" applyFill="1" applyBorder="1" applyAlignment="1" applyProtection="1">
      <alignment horizontal="center" vertical="center"/>
    </xf>
    <xf numFmtId="3" fontId="8" fillId="2" borderId="7" xfId="2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center" vertical="center" wrapText="1"/>
    </xf>
    <xf numFmtId="3" fontId="8" fillId="2" borderId="63" xfId="2" applyNumberFormat="1" applyFont="1" applyFill="1" applyBorder="1" applyAlignment="1" applyProtection="1">
      <alignment horizontal="center" vertical="center" wrapText="1"/>
    </xf>
    <xf numFmtId="3" fontId="8" fillId="2" borderId="37" xfId="2" applyNumberFormat="1" applyFont="1" applyFill="1" applyBorder="1" applyAlignment="1" applyProtection="1">
      <alignment horizontal="center" vertical="center" wrapText="1"/>
    </xf>
    <xf numFmtId="0" fontId="7" fillId="2" borderId="6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103" xfId="2" applyFont="1" applyFill="1" applyBorder="1" applyAlignment="1" applyProtection="1">
      <alignment horizontal="center" vertical="center" wrapText="1"/>
    </xf>
    <xf numFmtId="0" fontId="7" fillId="3" borderId="105" xfId="1" applyFont="1" applyFill="1" applyBorder="1" applyAlignment="1" applyProtection="1">
      <alignment horizontal="left" vertical="center" indent="1"/>
    </xf>
    <xf numFmtId="0" fontId="4" fillId="0" borderId="13" xfId="1" applyFont="1" applyBorder="1" applyAlignment="1" applyProtection="1">
      <alignment horizontal="lef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45" xfId="1" applyFont="1" applyFill="1" applyBorder="1" applyAlignment="1" applyProtection="1">
      <alignment horizontal="center" vertical="center" wrapText="1"/>
    </xf>
    <xf numFmtId="0" fontId="7" fillId="3" borderId="29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113" xfId="1" applyFont="1" applyFill="1" applyBorder="1" applyAlignment="1" applyProtection="1">
      <alignment horizontal="center" vertical="center" wrapText="1"/>
    </xf>
    <xf numFmtId="0" fontId="7" fillId="3" borderId="101" xfId="1" applyFont="1" applyFill="1" applyBorder="1" applyAlignment="1" applyProtection="1">
      <alignment horizontal="center" vertical="center" wrapText="1"/>
    </xf>
    <xf numFmtId="3" fontId="14" fillId="3" borderId="25" xfId="1" applyNumberFormat="1" applyFont="1" applyFill="1" applyBorder="1" applyAlignment="1" applyProtection="1">
      <alignment horizontal="left" vertical="center"/>
    </xf>
    <xf numFmtId="3" fontId="14" fillId="3" borderId="34" xfId="1" applyNumberFormat="1" applyFont="1" applyFill="1" applyBorder="1" applyAlignment="1" applyProtection="1">
      <alignment horizontal="left" vertical="center"/>
    </xf>
    <xf numFmtId="3" fontId="14" fillId="3" borderId="32" xfId="1" applyNumberFormat="1" applyFont="1" applyFill="1" applyBorder="1" applyAlignment="1" applyProtection="1">
      <alignment horizontal="left" vertical="center"/>
    </xf>
    <xf numFmtId="3" fontId="14" fillId="3" borderId="118" xfId="1" applyNumberFormat="1" applyFont="1" applyFill="1" applyBorder="1" applyAlignment="1" applyProtection="1">
      <alignment horizontal="left" vertical="center"/>
    </xf>
    <xf numFmtId="0" fontId="7" fillId="3" borderId="64" xfId="1" applyFont="1" applyFill="1" applyBorder="1" applyAlignment="1" applyProtection="1">
      <alignment horizontal="center" vertical="center" wrapText="1"/>
    </xf>
    <xf numFmtId="0" fontId="7" fillId="3" borderId="67" xfId="1" applyFont="1" applyFill="1" applyBorder="1" applyAlignment="1" applyProtection="1">
      <alignment horizontal="center" vertical="center" wrapText="1"/>
    </xf>
    <xf numFmtId="1" fontId="7" fillId="2" borderId="37" xfId="2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3" borderId="112" xfId="1" applyFont="1" applyFill="1" applyBorder="1" applyAlignment="1" applyProtection="1">
      <alignment horizontal="center" vertical="center" wrapText="1"/>
    </xf>
    <xf numFmtId="3" fontId="14" fillId="3" borderId="29" xfId="1" applyNumberFormat="1" applyFont="1" applyFill="1" applyBorder="1" applyAlignment="1" applyProtection="1">
      <alignment horizontal="left" vertical="center"/>
    </xf>
    <xf numFmtId="3" fontId="7" fillId="2" borderId="0" xfId="2" applyNumberFormat="1" applyFont="1" applyFill="1" applyBorder="1" applyAlignment="1" applyProtection="1">
      <alignment horizontal="center" vertical="center" wrapText="1"/>
    </xf>
    <xf numFmtId="3" fontId="7" fillId="2" borderId="67" xfId="2" applyNumberFormat="1" applyFont="1" applyFill="1" applyBorder="1" applyAlignment="1" applyProtection="1">
      <alignment horizontal="center" vertical="center" wrapText="1"/>
    </xf>
    <xf numFmtId="3" fontId="7" fillId="2" borderId="0" xfId="2" applyNumberFormat="1" applyFont="1" applyFill="1" applyBorder="1" applyAlignment="1" applyProtection="1">
      <alignment horizontal="center" vertical="center"/>
    </xf>
    <xf numFmtId="3" fontId="7" fillId="2" borderId="1" xfId="2" applyNumberFormat="1" applyFont="1" applyFill="1" applyBorder="1" applyAlignment="1" applyProtection="1">
      <alignment horizontal="center" vertical="center"/>
    </xf>
    <xf numFmtId="3" fontId="7" fillId="2" borderId="67" xfId="2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 wrapText="1"/>
    </xf>
    <xf numFmtId="0" fontId="7" fillId="3" borderId="7" xfId="1" applyFont="1" applyFill="1" applyBorder="1" applyAlignment="1" applyProtection="1">
      <alignment horizontal="left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35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0" fontId="7" fillId="3" borderId="38" xfId="1" applyFont="1" applyFill="1" applyBorder="1" applyAlignment="1" applyProtection="1">
      <alignment horizontal="center" vertical="center" wrapText="1"/>
    </xf>
    <xf numFmtId="0" fontId="7" fillId="3" borderId="36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7" fillId="2" borderId="36" xfId="2" applyNumberFormat="1" applyFont="1" applyFill="1" applyBorder="1" applyAlignment="1" applyProtection="1">
      <alignment horizontal="center" vertical="center"/>
    </xf>
    <xf numFmtId="3" fontId="7" fillId="2" borderId="30" xfId="2" applyNumberFormat="1" applyFont="1" applyFill="1" applyBorder="1" applyAlignment="1" applyProtection="1">
      <alignment horizontal="center" vertical="center"/>
    </xf>
    <xf numFmtId="3" fontId="7" fillId="2" borderId="35" xfId="2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 vertical="center" wrapText="1"/>
    </xf>
    <xf numFmtId="0" fontId="7" fillId="3" borderId="50" xfId="1" applyFont="1" applyFill="1" applyBorder="1" applyAlignment="1" applyProtection="1">
      <alignment horizontal="right" vertical="center" wrapText="1"/>
    </xf>
    <xf numFmtId="3" fontId="14" fillId="3" borderId="39" xfId="1" applyNumberFormat="1" applyFont="1" applyFill="1" applyBorder="1" applyAlignment="1" applyProtection="1">
      <alignment horizontal="right" vertical="center"/>
    </xf>
    <xf numFmtId="3" fontId="14" fillId="3" borderId="121" xfId="1" applyNumberFormat="1" applyFont="1" applyFill="1" applyBorder="1" applyAlignment="1" applyProtection="1">
      <alignment horizontal="right" vertical="center"/>
    </xf>
    <xf numFmtId="4" fontId="4" fillId="0" borderId="56" xfId="1" applyNumberFormat="1" applyFont="1" applyFill="1" applyBorder="1" applyAlignment="1" applyProtection="1">
      <alignment horizontal="center" vertical="center"/>
    </xf>
    <xf numFmtId="4" fontId="4" fillId="0" borderId="66" xfId="1" applyNumberFormat="1" applyFont="1" applyFill="1" applyBorder="1" applyAlignment="1" applyProtection="1">
      <alignment horizontal="center" vertical="center"/>
    </xf>
    <xf numFmtId="3" fontId="14" fillId="3" borderId="64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120" xfId="1" applyNumberFormat="1" applyFont="1" applyFill="1" applyBorder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left" vertical="center" wrapText="1"/>
    </xf>
    <xf numFmtId="0" fontId="4" fillId="0" borderId="22" xfId="1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38" xfId="2" applyFont="1" applyFill="1" applyBorder="1" applyAlignment="1" applyProtection="1">
      <alignment horizontal="center" vertical="center" wrapText="1"/>
    </xf>
    <xf numFmtId="0" fontId="7" fillId="2" borderId="41" xfId="2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left" vertical="center" wrapText="1"/>
    </xf>
    <xf numFmtId="1" fontId="7" fillId="2" borderId="45" xfId="2" applyNumberFormat="1" applyFont="1" applyFill="1" applyBorder="1" applyAlignment="1" applyProtection="1">
      <alignment horizontal="center" vertical="center"/>
    </xf>
    <xf numFmtId="1" fontId="7" fillId="2" borderId="36" xfId="2" applyNumberFormat="1" applyFont="1" applyFill="1" applyBorder="1" applyAlignment="1" applyProtection="1">
      <alignment horizontal="center" vertical="center"/>
    </xf>
    <xf numFmtId="1" fontId="7" fillId="2" borderId="41" xfId="2" applyNumberFormat="1" applyFont="1" applyFill="1" applyBorder="1" applyAlignment="1" applyProtection="1">
      <alignment horizontal="center" vertical="center"/>
    </xf>
    <xf numFmtId="1" fontId="7" fillId="2" borderId="0" xfId="2" applyNumberFormat="1" applyFont="1" applyFill="1" applyBorder="1" applyAlignment="1" applyProtection="1">
      <alignment horizontal="center" vertical="center"/>
    </xf>
    <xf numFmtId="1" fontId="7" fillId="2" borderId="46" xfId="2" applyNumberFormat="1" applyFont="1" applyFill="1" applyBorder="1" applyAlignment="1" applyProtection="1">
      <alignment horizontal="center" vertical="center"/>
    </xf>
    <xf numFmtId="1" fontId="7" fillId="2" borderId="47" xfId="2" applyNumberFormat="1" applyFont="1" applyFill="1" applyBorder="1" applyAlignment="1" applyProtection="1">
      <alignment horizontal="center" vertical="center"/>
    </xf>
    <xf numFmtId="1" fontId="7" fillId="2" borderId="48" xfId="2" applyNumberFormat="1" applyFont="1" applyFill="1" applyBorder="1" applyAlignment="1" applyProtection="1">
      <alignment horizontal="center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0" fontId="22" fillId="2" borderId="46" xfId="2" applyFont="1" applyFill="1" applyBorder="1" applyAlignment="1" applyProtection="1">
      <alignment horizontal="center" vertical="center"/>
    </xf>
    <xf numFmtId="0" fontId="22" fillId="2" borderId="48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67" xfId="2" applyFont="1" applyFill="1" applyBorder="1" applyAlignment="1" applyProtection="1">
      <alignment horizontal="center" vertical="center"/>
    </xf>
    <xf numFmtId="0" fontId="22" fillId="2" borderId="39" xfId="2" applyFont="1" applyFill="1" applyBorder="1" applyAlignment="1" applyProtection="1">
      <alignment horizontal="center" vertical="center"/>
    </xf>
    <xf numFmtId="0" fontId="22" fillId="2" borderId="64" xfId="2" applyFont="1" applyFill="1" applyBorder="1" applyAlignment="1" applyProtection="1">
      <alignment horizontal="center" vertical="center"/>
    </xf>
    <xf numFmtId="0" fontId="22" fillId="2" borderId="47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7" fillId="2" borderId="30" xfId="0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 applyProtection="1">
      <alignment horizontal="center" vertical="center" wrapText="1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67" xfId="0" applyFont="1" applyFill="1" applyBorder="1" applyAlignment="1" applyProtection="1">
      <alignment horizontal="center" vertical="center" wrapText="1"/>
    </xf>
    <xf numFmtId="0" fontId="27" fillId="2" borderId="39" xfId="0" applyFont="1" applyFill="1" applyBorder="1" applyAlignment="1" applyProtection="1">
      <alignment horizontal="center" vertical="center" wrapText="1"/>
    </xf>
    <xf numFmtId="0" fontId="27" fillId="2" borderId="44" xfId="0" applyFont="1" applyFill="1" applyBorder="1" applyAlignment="1" applyProtection="1">
      <alignment horizontal="center" vertical="center" wrapText="1"/>
    </xf>
    <xf numFmtId="0" fontId="31" fillId="0" borderId="56" xfId="3" applyFont="1" applyFill="1" applyBorder="1" applyAlignment="1" applyProtection="1">
      <alignment horizontal="center" vertical="center" textRotation="90"/>
    </xf>
    <xf numFmtId="0" fontId="15" fillId="6" borderId="30" xfId="3" applyFont="1" applyFill="1" applyBorder="1" applyAlignment="1" applyProtection="1">
      <alignment horizontal="center" vertical="center" wrapText="1"/>
    </xf>
    <xf numFmtId="0" fontId="18" fillId="0" borderId="80" xfId="3" applyFont="1" applyBorder="1" applyAlignment="1" applyProtection="1">
      <alignment horizontal="center" vertical="center" textRotation="90"/>
    </xf>
    <xf numFmtId="0" fontId="18" fillId="0" borderId="73" xfId="3" applyFont="1" applyBorder="1" applyAlignment="1" applyProtection="1">
      <alignment horizontal="center" vertical="center" textRotation="90"/>
    </xf>
    <xf numFmtId="0" fontId="31" fillId="0" borderId="80" xfId="3" applyFont="1" applyFill="1" applyBorder="1" applyAlignment="1" applyProtection="1">
      <alignment horizontal="center" vertical="center" textRotation="90" wrapText="1"/>
    </xf>
    <xf numFmtId="0" fontId="32" fillId="0" borderId="56" xfId="3" applyFont="1" applyBorder="1" applyAlignment="1" applyProtection="1">
      <alignment horizontal="center" vertical="center" textRotation="90" wrapText="1"/>
    </xf>
    <xf numFmtId="0" fontId="32" fillId="0" borderId="73" xfId="3" applyFont="1" applyBorder="1" applyAlignment="1" applyProtection="1">
      <alignment horizontal="center" vertical="center" textRotation="90" wrapText="1"/>
    </xf>
    <xf numFmtId="0" fontId="7" fillId="7" borderId="74" xfId="3" applyFont="1" applyFill="1" applyBorder="1" applyAlignment="1" applyProtection="1">
      <alignment horizontal="left" vertical="center" wrapText="1"/>
    </xf>
    <xf numFmtId="0" fontId="7" fillId="7" borderId="76" xfId="3" applyFont="1" applyFill="1" applyBorder="1" applyAlignment="1" applyProtection="1">
      <alignment horizontal="left" vertical="center" wrapText="1"/>
    </xf>
    <xf numFmtId="0" fontId="15" fillId="6" borderId="35" xfId="3" applyFont="1" applyFill="1" applyBorder="1" applyAlignment="1" applyProtection="1">
      <alignment horizontal="center" vertical="center" wrapText="1"/>
    </xf>
    <xf numFmtId="0" fontId="15" fillId="6" borderId="31" xfId="3" applyFont="1" applyFill="1" applyBorder="1" applyAlignment="1" applyProtection="1">
      <alignment horizontal="center" vertical="center" wrapText="1"/>
    </xf>
    <xf numFmtId="0" fontId="15" fillId="6" borderId="45" xfId="3" applyFont="1" applyFill="1" applyBorder="1" applyAlignment="1" applyProtection="1">
      <alignment horizontal="center" vertical="center" wrapText="1"/>
    </xf>
    <xf numFmtId="0" fontId="15" fillId="6" borderId="39" xfId="3" applyFont="1" applyFill="1" applyBorder="1" applyAlignment="1" applyProtection="1">
      <alignment horizontal="center" vertical="center" wrapText="1"/>
    </xf>
    <xf numFmtId="0" fontId="15" fillId="6" borderId="78" xfId="3" applyFont="1" applyFill="1" applyBorder="1" applyAlignment="1" applyProtection="1">
      <alignment horizontal="left" vertical="center" wrapText="1"/>
    </xf>
    <xf numFmtId="0" fontId="3" fillId="2" borderId="79" xfId="0" applyFont="1" applyFill="1" applyBorder="1" applyAlignment="1" applyProtection="1">
      <alignment horizontal="left" vertical="center"/>
    </xf>
    <xf numFmtId="0" fontId="3" fillId="2" borderId="78" xfId="0" applyFont="1" applyFill="1" applyBorder="1" applyAlignment="1" applyProtection="1">
      <alignment horizontal="left" vertical="center"/>
    </xf>
    <xf numFmtId="0" fontId="15" fillId="6" borderId="36" xfId="3" applyFont="1" applyFill="1" applyBorder="1" applyAlignment="1" applyProtection="1">
      <alignment horizontal="center" vertical="center" wrapText="1"/>
    </xf>
    <xf numFmtId="0" fontId="15" fillId="6" borderId="44" xfId="3" applyFont="1" applyFill="1" applyBorder="1" applyAlignment="1" applyProtection="1">
      <alignment horizontal="center" vertical="center" wrapText="1"/>
    </xf>
    <xf numFmtId="0" fontId="7" fillId="6" borderId="41" xfId="3" applyFont="1" applyFill="1" applyBorder="1" applyAlignment="1" applyProtection="1">
      <alignment horizontal="center" vertical="center" wrapText="1"/>
    </xf>
    <xf numFmtId="0" fontId="32" fillId="2" borderId="41" xfId="3" applyFont="1" applyFill="1" applyBorder="1" applyAlignment="1" applyProtection="1">
      <alignment horizontal="center" vertical="center" wrapText="1"/>
    </xf>
    <xf numFmtId="0" fontId="7" fillId="7" borderId="73" xfId="3" applyFont="1" applyFill="1" applyBorder="1" applyAlignment="1" applyProtection="1">
      <alignment horizontal="left" vertical="center" wrapText="1"/>
    </xf>
    <xf numFmtId="0" fontId="7" fillId="7" borderId="75" xfId="3" applyFont="1" applyFill="1" applyBorder="1" applyAlignment="1" applyProtection="1">
      <alignment horizontal="left" vertical="center" wrapText="1"/>
    </xf>
    <xf numFmtId="49" fontId="4" fillId="0" borderId="20" xfId="1" applyNumberFormat="1" applyFont="1" applyFill="1" applyBorder="1" applyAlignment="1" applyProtection="1">
      <alignment horizontal="left" vertical="center" wrapText="1"/>
    </xf>
    <xf numFmtId="49" fontId="4" fillId="0" borderId="21" xfId="1" applyNumberFormat="1" applyFont="1" applyFill="1" applyBorder="1" applyAlignment="1" applyProtection="1">
      <alignment horizontal="left" vertical="center" wrapText="1"/>
    </xf>
    <xf numFmtId="0" fontId="7" fillId="6" borderId="38" xfId="3" applyFont="1" applyFill="1" applyBorder="1" applyAlignment="1" applyProtection="1">
      <alignment horizontal="center" vertical="center" wrapText="1"/>
    </xf>
    <xf numFmtId="0" fontId="7" fillId="6" borderId="30" xfId="3" applyFont="1" applyFill="1" applyBorder="1" applyAlignment="1" applyProtection="1">
      <alignment horizontal="center" vertical="center" wrapText="1"/>
    </xf>
    <xf numFmtId="0" fontId="32" fillId="2" borderId="30" xfId="3" applyFont="1" applyFill="1" applyBorder="1" applyAlignment="1" applyProtection="1">
      <alignment horizontal="center" vertical="center" wrapText="1"/>
    </xf>
    <xf numFmtId="49" fontId="4" fillId="0" borderId="95" xfId="1" applyNumberFormat="1" applyFont="1" applyFill="1" applyBorder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7" fillId="2" borderId="41" xfId="2" applyFont="1" applyFill="1" applyBorder="1" applyAlignment="1" applyProtection="1">
      <alignment horizontal="center" vertical="center"/>
    </xf>
    <xf numFmtId="0" fontId="7" fillId="2" borderId="84" xfId="2" applyFont="1" applyFill="1" applyBorder="1" applyAlignment="1" applyProtection="1">
      <alignment horizontal="center" vertical="center"/>
    </xf>
    <xf numFmtId="3" fontId="7" fillId="3" borderId="52" xfId="2" applyNumberFormat="1" applyFont="1" applyFill="1" applyBorder="1" applyAlignment="1" applyProtection="1">
      <alignment horizontal="center" vertical="center"/>
    </xf>
    <xf numFmtId="3" fontId="7" fillId="3" borderId="0" xfId="2" applyNumberFormat="1" applyFont="1" applyFill="1" applyBorder="1" applyAlignment="1" applyProtection="1">
      <alignment horizontal="center" vertical="center"/>
    </xf>
    <xf numFmtId="0" fontId="7" fillId="2" borderId="88" xfId="2" applyFont="1" applyFill="1" applyBorder="1" applyAlignment="1" applyProtection="1">
      <alignment horizontal="center" vertical="center"/>
    </xf>
    <xf numFmtId="0" fontId="7" fillId="2" borderId="67" xfId="2" applyFont="1" applyFill="1" applyBorder="1" applyAlignment="1" applyProtection="1">
      <alignment horizontal="center" vertical="center"/>
    </xf>
    <xf numFmtId="0" fontId="7" fillId="2" borderId="51" xfId="2" applyFont="1" applyFill="1" applyBorder="1" applyAlignment="1" applyProtection="1">
      <alignment horizontal="center" vertical="center"/>
    </xf>
    <xf numFmtId="0" fontId="7" fillId="2" borderId="85" xfId="2" applyFont="1" applyFill="1" applyBorder="1" applyAlignment="1" applyProtection="1">
      <alignment horizontal="center" vertical="center" wrapText="1"/>
    </xf>
    <xf numFmtId="0" fontId="7" fillId="2" borderId="49" xfId="2" applyFont="1" applyFill="1" applyBorder="1" applyAlignment="1" applyProtection="1">
      <alignment horizontal="center" vertical="center" wrapText="1"/>
    </xf>
    <xf numFmtId="0" fontId="7" fillId="2" borderId="52" xfId="2" applyFont="1" applyFill="1" applyBorder="1" applyAlignment="1" applyProtection="1">
      <alignment horizontal="center" vertical="center" wrapText="1"/>
    </xf>
  </cellXfs>
  <cellStyles count="11">
    <cellStyle name="Estilo 1" xfId="7"/>
    <cellStyle name="Estilo 2" xfId="8"/>
    <cellStyle name="Estilo 3" xfId="9"/>
    <cellStyle name="Normal" xfId="0" builtinId="0"/>
    <cellStyle name="Normal 2" xfId="3"/>
    <cellStyle name="Normal 2 2" xfId="6"/>
    <cellStyle name="Normal 2 3" xfId="10"/>
    <cellStyle name="Normal 3" xfId="4"/>
    <cellStyle name="Normal_001_Comparação PU 2009-2008_DRAP" xfId="2"/>
    <cellStyle name="Normal_Quadro_Semanal_PU2010_PAS2011_Base" xfId="1"/>
    <cellStyle name="No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215968"/>
      <color rgb="FF277E9D"/>
      <color rgb="FF3EA8CE"/>
      <color rgb="FF2B89AB"/>
      <color rgb="FF3099B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GRÁFICO01!$AA$1</c:f>
          <c:strCache>
            <c:ptCount val="1"/>
            <c:pt idx="0">
              <c:v>GRÁFICO 1 - NÚMERO DE CANDIDATURAS PU2019/PU2018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Continente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CONTINENTE'!$D$25,'QUADRO01 - CONTINENTE'!$I$25)</c:f>
              <c:numCache>
                <c:formatCode>#,##0</c:formatCode>
                <c:ptCount val="2"/>
                <c:pt idx="0">
                  <c:v>171350</c:v>
                </c:pt>
                <c:pt idx="1">
                  <c:v>171156</c:v>
                </c:pt>
              </c:numCache>
            </c:numRef>
          </c:val>
        </c:ser>
        <c:ser>
          <c:idx val="1"/>
          <c:order val="1"/>
          <c:tx>
            <c:v>Madeira</c:v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 rot="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MADEIRA'!$D$18,'QUADRO01 - MADEIRA'!$I$18)</c:f>
              <c:numCache>
                <c:formatCode>#,##0</c:formatCode>
                <c:ptCount val="2"/>
                <c:pt idx="0">
                  <c:v>12167</c:v>
                </c:pt>
                <c:pt idx="1">
                  <c:v>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57632"/>
        <c:axId val="149324928"/>
      </c:barChart>
      <c:catAx>
        <c:axId val="1515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324928"/>
        <c:crosses val="autoZero"/>
        <c:auto val="1"/>
        <c:lblAlgn val="ctr"/>
        <c:lblOffset val="100"/>
        <c:noMultiLvlLbl val="0"/>
      </c:catAx>
      <c:valAx>
        <c:axId val="149324928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155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GRÁFICO07!$AA$2</c:f>
          <c:strCache>
            <c:ptCount val="1"/>
            <c:pt idx="0">
              <c:v>GRÁFICO 7 - TRANSFERÊNCIAS - N.º DE COMUNICAÇÕES POR TIPO (MODELO T - MAA) - PU2019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GRÁFICO07!$Q$56:$Q$60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Herança</c:v>
                </c:pt>
                <c:pt idx="3">
                  <c:v>Temporária  (RPB)</c:v>
                </c:pt>
                <c:pt idx="4">
                  <c:v>Total</c:v>
                </c:pt>
              </c:strCache>
            </c:strRef>
          </c:cat>
          <c:val>
            <c:numRef>
              <c:f>GRÁFICO07!$R$56:$R$60</c:f>
              <c:numCache>
                <c:formatCode>General</c:formatCode>
                <c:ptCount val="5"/>
                <c:pt idx="0">
                  <c:v>16</c:v>
                </c:pt>
                <c:pt idx="1">
                  <c:v>1961</c:v>
                </c:pt>
                <c:pt idx="2">
                  <c:v>713</c:v>
                </c:pt>
                <c:pt idx="3">
                  <c:v>25</c:v>
                </c:pt>
                <c:pt idx="4">
                  <c:v>2724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70656"/>
        <c:axId val="156117824"/>
      </c:barChart>
      <c:catAx>
        <c:axId val="15527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117824"/>
        <c:crosses val="autoZero"/>
        <c:auto val="1"/>
        <c:lblAlgn val="ctr"/>
        <c:lblOffset val="100"/>
        <c:tickLblSkip val="1"/>
        <c:noMultiLvlLbl val="0"/>
      </c:catAx>
      <c:valAx>
        <c:axId val="1561178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527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GRÁFICO07!$AA$3</c:f>
          <c:strCache>
            <c:ptCount val="1"/>
            <c:pt idx="0">
              <c:v>GRÁFICO 7 - TRANSFERÊNCIAS - N.º DE COMUNICAÇÕES POR TIPO (MODELO T - FTA) - PU2019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GRÁFICO07!$Q$81:$Q$82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GRÁFICO07!$R$81:$R$82</c:f>
              <c:numCache>
                <c:formatCode>General</c:formatCode>
                <c:ptCount val="2"/>
                <c:pt idx="0">
                  <c:v>89</c:v>
                </c:pt>
                <c:pt idx="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19744"/>
        <c:axId val="156119552"/>
      </c:barChart>
      <c:catAx>
        <c:axId val="15631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119552"/>
        <c:crosses val="autoZero"/>
        <c:auto val="1"/>
        <c:lblAlgn val="ctr"/>
        <c:lblOffset val="100"/>
        <c:tickLblSkip val="1"/>
        <c:noMultiLvlLbl val="0"/>
      </c:catAx>
      <c:valAx>
        <c:axId val="1561195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631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GRÁFICO07!$AA$5</c:f>
          <c:strCache>
            <c:ptCount val="1"/>
            <c:pt idx="0">
              <c:v>GRÁFICO 7 - TRANSFERÊNCIAS - N.º DE COMUNICAÇÕES POR TIPO (MODELO T - RPA) - PU2019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Alteração de estatuto jurídico ou denominação</c:v>
              </c:pt>
              <c:pt idx="1">
                <c:v>Definitiva</c:v>
              </c:pt>
              <c:pt idx="2">
                <c:v>Herança</c:v>
              </c:pt>
              <c:pt idx="3">
                <c:v>Temporária  (RPB)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438</c:v>
              </c:pt>
              <c:pt idx="2">
                <c:v>907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20256"/>
        <c:axId val="156121280"/>
      </c:barChart>
      <c:catAx>
        <c:axId val="1563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121280"/>
        <c:crosses val="autoZero"/>
        <c:auto val="1"/>
        <c:lblAlgn val="ctr"/>
        <c:lblOffset val="100"/>
        <c:tickLblSkip val="1"/>
        <c:noMultiLvlLbl val="0"/>
      </c:catAx>
      <c:valAx>
        <c:axId val="156121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632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GRÁFICO08!$AA$1</c:f>
          <c:strCache>
            <c:ptCount val="1"/>
            <c:pt idx="0">
              <c:v>GRÁFICO 8 -  TRANSFERÊNCIAS - DIREITOS POR TIPO (MODELO T - RPB)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6"/>
              <c:pt idx="0">
                <c:v>Alteração de estatuto jurídico ou denominação</c:v>
              </c:pt>
              <c:pt idx="1">
                <c:v>Cisão</c:v>
              </c:pt>
              <c:pt idx="2">
                <c:v>Definitiva</c:v>
              </c:pt>
              <c:pt idx="3">
                <c:v>Fusão</c:v>
              </c:pt>
              <c:pt idx="4">
                <c:v>Herança</c:v>
              </c:pt>
              <c:pt idx="5">
                <c:v>Temporária  (RPB)</c:v>
              </c:pt>
            </c:strLit>
          </c:cat>
          <c:val>
            <c:numLit>
              <c:formatCode>General</c:formatCode>
              <c:ptCount val="6"/>
              <c:pt idx="0">
                <c:v>1588.32</c:v>
              </c:pt>
              <c:pt idx="1">
                <c:v>650</c:v>
              </c:pt>
              <c:pt idx="2">
                <c:v>115213.82</c:v>
              </c:pt>
              <c:pt idx="3">
                <c:v>1170.46</c:v>
              </c:pt>
              <c:pt idx="4">
                <c:v>24169.02</c:v>
              </c:pt>
              <c:pt idx="5">
                <c:v>2695.8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67584"/>
        <c:axId val="156426240"/>
      </c:barChart>
      <c:catAx>
        <c:axId val="15526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6426240"/>
        <c:crosses val="autoZero"/>
        <c:auto val="1"/>
        <c:lblAlgn val="ctr"/>
        <c:lblOffset val="100"/>
        <c:noMultiLvlLbl val="0"/>
      </c:catAx>
      <c:valAx>
        <c:axId val="156426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526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GRÁFICO08!$AA$2</c:f>
          <c:strCache>
            <c:ptCount val="1"/>
            <c:pt idx="0">
              <c:v>GRÁFICO 8 -  TRANSFERÊNCIAS - ÁREA POR TIPO (MODELO T - MAA) - PU2019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GRÁFICO08!$Q$55:$Q$59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Herança</c:v>
                </c:pt>
                <c:pt idx="3">
                  <c:v>Temporária  (RPB)</c:v>
                </c:pt>
                <c:pt idx="4">
                  <c:v>Total</c:v>
                </c:pt>
              </c:strCache>
            </c:strRef>
          </c:cat>
          <c:val>
            <c:numRef>
              <c:f>GRÁFICO08!$R$55:$R$59</c:f>
              <c:numCache>
                <c:formatCode>General</c:formatCode>
                <c:ptCount val="5"/>
                <c:pt idx="0">
                  <c:v>1484.08</c:v>
                </c:pt>
                <c:pt idx="1">
                  <c:v>58241.1</c:v>
                </c:pt>
                <c:pt idx="2">
                  <c:v>8334.3700000000008</c:v>
                </c:pt>
                <c:pt idx="3">
                  <c:v>863.93</c:v>
                </c:pt>
                <c:pt idx="4">
                  <c:v>69600.45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23328"/>
        <c:axId val="156427968"/>
      </c:barChart>
      <c:catAx>
        <c:axId val="1563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427968"/>
        <c:crosses val="autoZero"/>
        <c:auto val="1"/>
        <c:lblAlgn val="ctr"/>
        <c:lblOffset val="100"/>
        <c:tickLblSkip val="1"/>
        <c:noMultiLvlLbl val="0"/>
      </c:catAx>
      <c:valAx>
        <c:axId val="156427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632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GRÁFICO08!$AA$3</c:f>
          <c:strCache>
            <c:ptCount val="1"/>
            <c:pt idx="0">
              <c:v>GRÁFICO 8 -  TRANSFERÊNCIAS - ÁREA POR TIPO (MODELO T - FTA) - PU2019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GRÁFICO08!$Q$78:$Q$79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GRÁFICO08!$R$78:$R$79</c:f>
              <c:numCache>
                <c:formatCode>General</c:formatCode>
                <c:ptCount val="2"/>
                <c:pt idx="0">
                  <c:v>1719.45</c:v>
                </c:pt>
                <c:pt idx="1">
                  <c:v>1719.45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61824"/>
        <c:axId val="156429696"/>
      </c:barChart>
      <c:catAx>
        <c:axId val="1572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429696"/>
        <c:crosses val="autoZero"/>
        <c:auto val="1"/>
        <c:lblAlgn val="ctr"/>
        <c:lblOffset val="100"/>
        <c:tickLblSkip val="1"/>
        <c:noMultiLvlLbl val="0"/>
      </c:catAx>
      <c:valAx>
        <c:axId val="156429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26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GRÁFICO08!$AA$5</c:f>
          <c:strCache>
            <c:ptCount val="1"/>
            <c:pt idx="0">
              <c:v>GRÁFICO 8 -  TRANSFERÊNCIAS - DIREITOS POR TIPO (MODELO T - RPA)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Alteração de estatuto jurídico ou denominação</c:v>
              </c:pt>
              <c:pt idx="1">
                <c:v>Definitiva</c:v>
              </c:pt>
              <c:pt idx="2">
                <c:v>Herança</c:v>
              </c:pt>
              <c:pt idx="3">
                <c:v>Temporária  (RPB)</c:v>
              </c:pt>
            </c:strLit>
          </c:cat>
          <c:val>
            <c:numLit>
              <c:formatCode>General</c:formatCode>
              <c:ptCount val="4"/>
              <c:pt idx="0">
                <c:v>3.66</c:v>
              </c:pt>
              <c:pt idx="1">
                <c:v>939.3</c:v>
              </c:pt>
              <c:pt idx="2">
                <c:v>1825.18</c:v>
              </c:pt>
              <c:pt idx="3">
                <c:v>2.93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62336"/>
        <c:axId val="156431424"/>
      </c:barChart>
      <c:catAx>
        <c:axId val="157262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6431424"/>
        <c:crosses val="autoZero"/>
        <c:auto val="1"/>
        <c:lblAlgn val="ctr"/>
        <c:lblOffset val="100"/>
        <c:noMultiLvlLbl val="0"/>
      </c:catAx>
      <c:valAx>
        <c:axId val="156431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26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QUADRO09!$AA$1</c:f>
          <c:strCache>
            <c:ptCount val="1"/>
            <c:pt idx="0">
              <c:v>GRÁFICO 9 - NÚMERO DE CANDIDATURAS PU,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QUADRO09!$B$6:$B$11</c:f>
              <c:numCache>
                <c:formatCode>#,##0</c:formatCode>
                <c:ptCount val="6"/>
                <c:pt idx="0">
                  <c:v>89058</c:v>
                </c:pt>
                <c:pt idx="1">
                  <c:v>43061</c:v>
                </c:pt>
                <c:pt idx="2">
                  <c:v>10672</c:v>
                </c:pt>
                <c:pt idx="3">
                  <c:v>23848</c:v>
                </c:pt>
                <c:pt idx="4">
                  <c:v>4711</c:v>
                </c:pt>
                <c:pt idx="5">
                  <c:v>12167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QUADRO09!$AA$2</c:f>
          <c:strCache>
            <c:ptCount val="1"/>
            <c:pt idx="0">
              <c:v>GRÁFICO 10 - NÚMERO DE CANDIDATURAS PU, POR REGIÃO - 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QUADRO09!$D$6:$D$11</c:f>
              <c:numCache>
                <c:formatCode>#,##0</c:formatCode>
                <c:ptCount val="6"/>
                <c:pt idx="0">
                  <c:v>89303</c:v>
                </c:pt>
                <c:pt idx="1">
                  <c:v>42953</c:v>
                </c:pt>
                <c:pt idx="2">
                  <c:v>10685</c:v>
                </c:pt>
                <c:pt idx="3">
                  <c:v>23572</c:v>
                </c:pt>
                <c:pt idx="4">
                  <c:v>4643</c:v>
                </c:pt>
                <c:pt idx="5">
                  <c:v>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QUADRO10!$AA$1</c:f>
          <c:strCache>
            <c:ptCount val="1"/>
            <c:pt idx="0">
              <c:v>GRÁFICO 11 - NÚMERO DE CANDIDATURAS RPB,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QUADRO10!$B$7:$B$11</c:f>
              <c:numCache>
                <c:formatCode>#,##0</c:formatCode>
                <c:ptCount val="5"/>
                <c:pt idx="0">
                  <c:v>46718</c:v>
                </c:pt>
                <c:pt idx="1">
                  <c:v>19189</c:v>
                </c:pt>
                <c:pt idx="2">
                  <c:v>6364</c:v>
                </c:pt>
                <c:pt idx="3">
                  <c:v>17551</c:v>
                </c:pt>
                <c:pt idx="4">
                  <c:v>2651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GRÁFICO02!$AA$1</c:f>
          <c:strCache>
            <c:ptCount val="1"/>
            <c:pt idx="0">
              <c:v>GRÁFICO 2 - N.º DE CANDIDATURAS, POR AJUDA / APOIO
PU2019/PU2018 - CONTINENTE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CONTINENTE'!$D$8,'QUADRO01 - CONTINENTE'!$I$8)</c:f>
              <c:numCache>
                <c:formatCode>#,##0</c:formatCode>
                <c:ptCount val="2"/>
                <c:pt idx="0">
                  <c:v>92473</c:v>
                </c:pt>
                <c:pt idx="1">
                  <c:v>90100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CONTINENTE'!$D$10,'QUADRO01 - CONTINENTE'!$I$10)</c:f>
              <c:numCache>
                <c:formatCode>#,##0</c:formatCode>
                <c:ptCount val="2"/>
                <c:pt idx="0">
                  <c:v>55068</c:v>
                </c:pt>
                <c:pt idx="1">
                  <c:v>59157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CONTINENTE'!$D$12,'QUADRO01 - CONTINENTE'!$I$12)</c:f>
              <c:numCache>
                <c:formatCode>#,##0</c:formatCode>
                <c:ptCount val="2"/>
                <c:pt idx="0">
                  <c:v>127551</c:v>
                </c:pt>
                <c:pt idx="1">
                  <c:v>125384</c:v>
                </c:pt>
              </c:numCache>
            </c:numRef>
          </c:val>
        </c:ser>
        <c:ser>
          <c:idx val="3"/>
          <c:order val="3"/>
          <c:tx>
            <c:strRef>
              <c:f>'QUADRO01 - CONTINENTE'!$A$13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CONTINENTE'!$D$13,'QUADRO01 - CONTINENTE'!$I$13)</c:f>
              <c:numCache>
                <c:formatCode>#,##0</c:formatCode>
                <c:ptCount val="2"/>
                <c:pt idx="0">
                  <c:v>56893</c:v>
                </c:pt>
                <c:pt idx="1">
                  <c:v>57121</c:v>
                </c:pt>
              </c:numCache>
            </c:numRef>
          </c:val>
        </c:ser>
        <c:ser>
          <c:idx val="4"/>
          <c:order val="4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CONTINENTE'!$D$19,'QUADRO01 - CONTINENTE'!$I$19)</c:f>
              <c:numCache>
                <c:formatCode>#,##0</c:formatCode>
                <c:ptCount val="2"/>
                <c:pt idx="0">
                  <c:v>380</c:v>
                </c:pt>
                <c:pt idx="1">
                  <c:v>393</c:v>
                </c:pt>
              </c:numCache>
            </c:numRef>
          </c:val>
        </c:ser>
        <c:ser>
          <c:idx val="5"/>
          <c:order val="5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CONTINENTE'!$D$20,'QUADRO01 - CONTINENTE'!$I$20)</c:f>
              <c:numCache>
                <c:formatCode>#,##0</c:formatCode>
                <c:ptCount val="2"/>
                <c:pt idx="0">
                  <c:v>2576</c:v>
                </c:pt>
                <c:pt idx="1">
                  <c:v>2634</c:v>
                </c:pt>
              </c:numCache>
            </c:numRef>
          </c:val>
        </c:ser>
        <c:ser>
          <c:idx val="6"/>
          <c:order val="6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CONTINENTE'!$D$21,'QUADRO01 - CONTINENTE'!$I$21)</c:f>
              <c:numCache>
                <c:formatCode>#,##0</c:formatCode>
                <c:ptCount val="2"/>
                <c:pt idx="0">
                  <c:v>1705</c:v>
                </c:pt>
                <c:pt idx="1">
                  <c:v>2458</c:v>
                </c:pt>
              </c:numCache>
            </c:numRef>
          </c:val>
        </c:ser>
        <c:ser>
          <c:idx val="7"/>
          <c:order val="7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CONTINENTE'!$D$22,'QUADRO01 - CONTINENTE'!$I$22)</c:f>
              <c:numCache>
                <c:formatCode>#,##0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val>
        </c:ser>
        <c:ser>
          <c:idx val="8"/>
          <c:order val="8"/>
          <c:tx>
            <c:strRef>
              <c:f>'QUADRO01 - CONTINENTE'!$A$23:$B$23</c:f>
              <c:strCache>
                <c:ptCount val="1"/>
                <c:pt idx="0">
                  <c:v>Florestação - PDR2020 Operação 8.1.1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CONTINENTE'!$D$23,'QUADRO01 - CONTINENTE'!$I$23)</c:f>
              <c:numCache>
                <c:formatCode>#,##0</c:formatCode>
                <c:ptCount val="2"/>
                <c:pt idx="0">
                  <c:v>61</c:v>
                </c:pt>
                <c:pt idx="1">
                  <c:v>10</c:v>
                </c:pt>
              </c:numCache>
            </c:numRef>
          </c:val>
        </c:ser>
        <c:ser>
          <c:idx val="9"/>
          <c:order val="9"/>
          <c:tx>
            <c:strRef>
              <c:f>'QUADRO01 - CONTINENTE'!$A$24:$B$24</c:f>
              <c:strCache>
                <c:ptCount val="1"/>
                <c:pt idx="0">
                  <c:v>Florestação - PDR2020 Operação 8.1.2</c:v>
                </c:pt>
              </c:strCache>
            </c:strRef>
          </c:tx>
          <c:invertIfNegative val="0"/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CONTINENTE'!$D$24,'QUADRO01 - CONTINENTE'!$I$24)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3998848"/>
        <c:axId val="149326656"/>
      </c:barChart>
      <c:catAx>
        <c:axId val="1539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326656"/>
        <c:crosses val="autoZero"/>
        <c:auto val="1"/>
        <c:lblAlgn val="ctr"/>
        <c:lblOffset val="100"/>
        <c:noMultiLvlLbl val="0"/>
      </c:catAx>
      <c:valAx>
        <c:axId val="14932665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3998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QUADRO10!$AA$2</c:f>
          <c:strCache>
            <c:ptCount val="1"/>
            <c:pt idx="0">
              <c:v>GRÁFICO 12 - ÁREA RPB,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QUADRO10!$D$7:$D$11</c:f>
              <c:numCache>
                <c:formatCode>#,##0</c:formatCode>
                <c:ptCount val="5"/>
                <c:pt idx="0">
                  <c:v>401391.94</c:v>
                </c:pt>
                <c:pt idx="1">
                  <c:v>323166.34999999998</c:v>
                </c:pt>
                <c:pt idx="2">
                  <c:v>300557.21000000002</c:v>
                </c:pt>
                <c:pt idx="3">
                  <c:v>1867069.31</c:v>
                </c:pt>
                <c:pt idx="4">
                  <c:v>50264.22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QUADRO10!$AA$3</c:f>
          <c:strCache>
            <c:ptCount val="1"/>
            <c:pt idx="0">
              <c:v>GRÁFICO 11a - NÚMERO DE CANDIDATURAS RPB,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QUADRO10!$F$7:$F$11</c:f>
              <c:numCache>
                <c:formatCode>#,##0</c:formatCode>
                <c:ptCount val="5"/>
                <c:pt idx="0">
                  <c:v>45294</c:v>
                </c:pt>
                <c:pt idx="1">
                  <c:v>18754</c:v>
                </c:pt>
                <c:pt idx="2">
                  <c:v>6317</c:v>
                </c:pt>
                <c:pt idx="3">
                  <c:v>17090</c:v>
                </c:pt>
                <c:pt idx="4">
                  <c:v>2645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QUADRO10!$AA$4</c:f>
          <c:strCache>
            <c:ptCount val="1"/>
            <c:pt idx="0">
              <c:v>GRÁFICO 12a - ÁREA RPB,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QUADRO10!$H$7:$H$11</c:f>
              <c:numCache>
                <c:formatCode>#,##0</c:formatCode>
                <c:ptCount val="5"/>
                <c:pt idx="0">
                  <c:v>404238.06</c:v>
                </c:pt>
                <c:pt idx="1">
                  <c:v>315711.71000000002</c:v>
                </c:pt>
                <c:pt idx="2">
                  <c:v>293947.28000000003</c:v>
                </c:pt>
                <c:pt idx="3">
                  <c:v>1830583.56</c:v>
                </c:pt>
                <c:pt idx="4">
                  <c:v>49428.12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QUADRO11!$AA$2</c:f>
          <c:strCache>
            <c:ptCount val="1"/>
            <c:pt idx="0">
              <c:v>GRÁFICO 14 - ÁREA RPA,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QUADRO11!$D$7:$D$11</c:f>
              <c:numCache>
                <c:formatCode>#,##0</c:formatCode>
                <c:ptCount val="5"/>
                <c:pt idx="0">
                  <c:v>70763.649999999994</c:v>
                </c:pt>
                <c:pt idx="1">
                  <c:v>36307.46</c:v>
                </c:pt>
                <c:pt idx="2">
                  <c:v>7002.05</c:v>
                </c:pt>
                <c:pt idx="3">
                  <c:v>9092.48</c:v>
                </c:pt>
                <c:pt idx="4">
                  <c:v>3302.38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QUADRO11!$AA$1</c:f>
          <c:strCache>
            <c:ptCount val="1"/>
            <c:pt idx="0">
              <c:v>GRÁFICO 13 - NÚMERO DE CANDIDATURAS RPA,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QUADRO11!$B$7:$B$11</c:f>
              <c:numCache>
                <c:formatCode>#,##0</c:formatCode>
                <c:ptCount val="5"/>
                <c:pt idx="0">
                  <c:v>30438</c:v>
                </c:pt>
                <c:pt idx="1">
                  <c:v>18093</c:v>
                </c:pt>
                <c:pt idx="2">
                  <c:v>2706</c:v>
                </c:pt>
                <c:pt idx="3">
                  <c:v>3185</c:v>
                </c:pt>
                <c:pt idx="4">
                  <c:v>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QUADRO11!$AA$3</c:f>
          <c:strCache>
            <c:ptCount val="1"/>
            <c:pt idx="0">
              <c:v>GRÁFICO 13a - NÚMERO DE CANDIDATURAS RPA,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QUADRO11!$F$7:$F$11</c:f>
              <c:numCache>
                <c:formatCode>#,##0</c:formatCode>
                <c:ptCount val="5"/>
                <c:pt idx="0">
                  <c:v>33101</c:v>
                </c:pt>
                <c:pt idx="1">
                  <c:v>19063</c:v>
                </c:pt>
                <c:pt idx="2">
                  <c:v>2818</c:v>
                </c:pt>
                <c:pt idx="3">
                  <c:v>3464</c:v>
                </c:pt>
                <c:pt idx="4">
                  <c:v>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QUADRO11!$AA$4</c:f>
          <c:strCache>
            <c:ptCount val="1"/>
            <c:pt idx="0">
              <c:v>GRÁFICO 14a - ÁREA RPA, POR REGIÃO - PU2018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QUADRO11!$H$7:$H$11</c:f>
              <c:numCache>
                <c:formatCode>#,##0</c:formatCode>
                <c:ptCount val="5"/>
                <c:pt idx="0">
                  <c:v>78764.53</c:v>
                </c:pt>
                <c:pt idx="1">
                  <c:v>38843.49</c:v>
                </c:pt>
                <c:pt idx="2">
                  <c:v>7283.61</c:v>
                </c:pt>
                <c:pt idx="3">
                  <c:v>10612</c:v>
                </c:pt>
                <c:pt idx="4">
                  <c:v>3558.79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QUADRO12!$AA$2</c:f>
          <c:strCache>
            <c:ptCount val="1"/>
            <c:pt idx="0">
              <c:v>GRÁFICO 16 - ÁREA MZD,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QUADRO12!$D$7:$D$12</c:f>
              <c:numCache>
                <c:formatCode>#,##0</c:formatCode>
                <c:ptCount val="6"/>
                <c:pt idx="0">
                  <c:v>465982.43</c:v>
                </c:pt>
                <c:pt idx="1">
                  <c:v>308651.73</c:v>
                </c:pt>
                <c:pt idx="2">
                  <c:v>150926.46</c:v>
                </c:pt>
                <c:pt idx="3">
                  <c:v>1732699.54</c:v>
                </c:pt>
                <c:pt idx="4">
                  <c:v>50463.73</c:v>
                </c:pt>
                <c:pt idx="5">
                  <c:v>3395.55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QUADRO12!$AA$1</c:f>
          <c:strCache>
            <c:ptCount val="1"/>
            <c:pt idx="0">
              <c:v>GRÁFICO 15 - NÚMERO DE CANDIDATURAS MZD,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QUADRO12!$B$7:$B$12</c:f>
              <c:numCache>
                <c:formatCode>#,##0</c:formatCode>
                <c:ptCount val="6"/>
                <c:pt idx="0">
                  <c:v>71161</c:v>
                </c:pt>
                <c:pt idx="1">
                  <c:v>28560</c:v>
                </c:pt>
                <c:pt idx="2">
                  <c:v>2943</c:v>
                </c:pt>
                <c:pt idx="3">
                  <c:v>20921</c:v>
                </c:pt>
                <c:pt idx="4">
                  <c:v>3966</c:v>
                </c:pt>
                <c:pt idx="5">
                  <c:v>11944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QUADRO12!$AA$4</c:f>
          <c:strCache>
            <c:ptCount val="1"/>
            <c:pt idx="0">
              <c:v>GRÁFICO 18 - ÁREA MZD, POR REGIÃO - 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QUADRO12!$H$7:$H$12</c:f>
              <c:numCache>
                <c:formatCode>#,##0</c:formatCode>
                <c:ptCount val="6"/>
                <c:pt idx="0">
                  <c:v>459468.99</c:v>
                </c:pt>
                <c:pt idx="1">
                  <c:v>301784.19</c:v>
                </c:pt>
                <c:pt idx="2">
                  <c:v>91284.38</c:v>
                </c:pt>
                <c:pt idx="3">
                  <c:v>1673419.16</c:v>
                </c:pt>
                <c:pt idx="4">
                  <c:v>45729.71</c:v>
                </c:pt>
                <c:pt idx="5">
                  <c:v>3379.47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GRÁFICO02!$AA$2</c:f>
          <c:strCache>
            <c:ptCount val="1"/>
            <c:pt idx="0">
              <c:v>GRÁFICO 2 - N.º DE CANDIDATURAS, POR AJUDA / APOIO
PU2019/PU2018 - MADEIRA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MADEIRA'!$D$8,'QUADRO01 - MADEIRA'!$I$8)</c:f>
              <c:numCache>
                <c:formatCode>#,##0</c:formatCode>
                <c:ptCount val="2"/>
                <c:pt idx="0">
                  <c:v>11944</c:v>
                </c:pt>
                <c:pt idx="1">
                  <c:v>11756</c:v>
                </c:pt>
              </c:numCache>
            </c:numRef>
          </c:val>
        </c:ser>
        <c:ser>
          <c:idx val="1"/>
          <c:order val="1"/>
          <c:tx>
            <c:strRef>
              <c:f>'QUADRO01 - MADEIRA'!$A$9:$B$9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MADEIRA'!$D$9,'QUADRO01 - MADEIRA'!$I$9)</c:f>
              <c:numCache>
                <c:formatCode>#,##0</c:formatCode>
                <c:ptCount val="2"/>
                <c:pt idx="0">
                  <c:v>1829</c:v>
                </c:pt>
                <c:pt idx="1">
                  <c:v>1813</c:v>
                </c:pt>
              </c:numCache>
            </c:numRef>
          </c:val>
        </c:ser>
        <c:ser>
          <c:idx val="4"/>
          <c:order val="2"/>
          <c:tx>
            <c:strRef>
              <c:f>'QUADRO01 - MADEIRA'!$A$10:$B$10</c:f>
              <c:strCache>
                <c:ptCount val="1"/>
                <c:pt idx="0">
                  <c:v>POSEI - Abate Suínos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MADEIRA'!$D$10,'QUADRO01 - MADEIRA'!$I$10)</c:f>
              <c:numCache>
                <c:formatCode>#,##0</c:formatCode>
                <c:ptCount val="2"/>
                <c:pt idx="0">
                  <c:v>13</c:v>
                </c:pt>
                <c:pt idx="1">
                  <c:v>31</c:v>
                </c:pt>
              </c:numCache>
            </c:numRef>
          </c:val>
        </c:ser>
        <c:ser>
          <c:idx val="5"/>
          <c:order val="3"/>
          <c:tx>
            <c:strRef>
              <c:f>'QUADRO01 - MADEIRA'!$A$11:$B$11</c:f>
              <c:strCache>
                <c:ptCount val="1"/>
                <c:pt idx="0">
                  <c:v>POSEI - Abate Bovinos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MADEIRA'!$D$11,'QUADRO01 - MADEIRA'!$I$11)</c:f>
              <c:numCache>
                <c:formatCode>#,##0</c:formatCode>
                <c:ptCount val="2"/>
                <c:pt idx="0">
                  <c:v>555</c:v>
                </c:pt>
                <c:pt idx="1">
                  <c:v>531</c:v>
                </c:pt>
              </c:numCache>
            </c:numRef>
          </c:val>
        </c:ser>
        <c:ser>
          <c:idx val="6"/>
          <c:order val="4"/>
          <c:tx>
            <c:strRef>
              <c:f>'QUADRO01 - MADEIRA'!$A$12:$B$12</c:f>
              <c:strCache>
                <c:ptCount val="1"/>
                <c:pt idx="0">
                  <c:v>POSEI - Vacas Leiteiras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MADEIRA'!$D$12,'QUADRO01 - MADEIRA'!$I$12)</c:f>
              <c:numCache>
                <c:formatCode>#,##0</c:formatCode>
                <c:ptCount val="2"/>
                <c:pt idx="0">
                  <c:v>50</c:v>
                </c:pt>
                <c:pt idx="1">
                  <c:v>48</c:v>
                </c:pt>
              </c:numCache>
            </c:numRef>
          </c:val>
        </c:ser>
        <c:ser>
          <c:idx val="7"/>
          <c:order val="5"/>
          <c:tx>
            <c:strRef>
              <c:f>'QUADRO01 - MADEIRA'!$A$15:$B$15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MADEIRA'!$D$15,'QUADRO01 - MADEIRA'!$I$15)</c:f>
              <c:numCache>
                <c:formatCode>#,##0</c:formatCode>
                <c:ptCount val="2"/>
                <c:pt idx="0">
                  <c:v>11968</c:v>
                </c:pt>
                <c:pt idx="1">
                  <c:v>11777</c:v>
                </c:pt>
              </c:numCache>
            </c:numRef>
          </c:val>
        </c:ser>
        <c:ser>
          <c:idx val="2"/>
          <c:order val="6"/>
          <c:tx>
            <c:strRef>
              <c:f>'QUADRO01 - MADEIRA'!$A$16:$B$16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MADEIRA'!$D$16,'QUADRO01 - MADEIRA'!$I$16)</c:f>
              <c:numCache>
                <c:formatCode>#,##0</c:formatCode>
                <c:ptCount val="2"/>
                <c:pt idx="0">
                  <c:v>1195</c:v>
                </c:pt>
                <c:pt idx="1">
                  <c:v>1236</c:v>
                </c:pt>
              </c:numCache>
            </c:numRef>
          </c:val>
        </c:ser>
        <c:ser>
          <c:idx val="3"/>
          <c:order val="7"/>
          <c:tx>
            <c:strRef>
              <c:f>'QUADRO01 - MADEIRA'!$A$17:$B$17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MADEIRA'!$D$17,'QUADRO01 - MADEIRA'!$I$17)</c:f>
              <c:numCache>
                <c:formatCode>#,##0</c:formatCode>
                <c:ptCount val="2"/>
                <c:pt idx="0">
                  <c:v>3051</c:v>
                </c:pt>
                <c:pt idx="1">
                  <c:v>3073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3242112"/>
        <c:axId val="149328960"/>
      </c:barChart>
      <c:catAx>
        <c:axId val="1532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328960"/>
        <c:crosses val="autoZero"/>
        <c:auto val="1"/>
        <c:lblAlgn val="ctr"/>
        <c:lblOffset val="100"/>
        <c:noMultiLvlLbl val="0"/>
      </c:catAx>
      <c:valAx>
        <c:axId val="14932896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3242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QUADRO12!$AA$3</c:f>
          <c:strCache>
            <c:ptCount val="1"/>
            <c:pt idx="0">
              <c:v>GRÁFICO 17 - NÚMERO DE CANDIDATURAS MZD, POR REGIÃO - 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QUADRO12!$F$7:$F$12</c:f>
              <c:numCache>
                <c:formatCode>#,##0</c:formatCode>
                <c:ptCount val="6"/>
                <c:pt idx="0">
                  <c:v>70761</c:v>
                </c:pt>
                <c:pt idx="1">
                  <c:v>27998</c:v>
                </c:pt>
                <c:pt idx="2">
                  <c:v>2413</c:v>
                </c:pt>
                <c:pt idx="3">
                  <c:v>20448</c:v>
                </c:pt>
                <c:pt idx="4">
                  <c:v>3764</c:v>
                </c:pt>
                <c:pt idx="5">
                  <c:v>11756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QUADRO13!$AA$2</c:f>
          <c:strCache>
            <c:ptCount val="1"/>
            <c:pt idx="0">
              <c:v>GRÁFICO 20 - ÁREA MAA,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QUADRO13!$D$7:$D$12</c:f>
              <c:numCache>
                <c:formatCode>#,##0</c:formatCode>
                <c:ptCount val="6"/>
                <c:pt idx="0">
                  <c:v>194867.49</c:v>
                </c:pt>
                <c:pt idx="1">
                  <c:v>134511.62</c:v>
                </c:pt>
                <c:pt idx="2">
                  <c:v>101451.56</c:v>
                </c:pt>
                <c:pt idx="3">
                  <c:v>956925.47</c:v>
                </c:pt>
                <c:pt idx="4">
                  <c:v>14574.71</c:v>
                </c:pt>
                <c:pt idx="5">
                  <c:v>2314.1999999999998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QUADRO13!$AA$1</c:f>
          <c:strCache>
            <c:ptCount val="1"/>
            <c:pt idx="0">
              <c:v>GRÁFICO 19 - NÚMERO DE CANDIDATURAS MAA,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QUADRO13!$B$7:$B$12</c:f>
              <c:numCache>
                <c:formatCode>#,##0</c:formatCode>
                <c:ptCount val="6"/>
                <c:pt idx="0">
                  <c:v>28788</c:v>
                </c:pt>
                <c:pt idx="1">
                  <c:v>10708</c:v>
                </c:pt>
                <c:pt idx="2">
                  <c:v>3597</c:v>
                </c:pt>
                <c:pt idx="3">
                  <c:v>12523</c:v>
                </c:pt>
                <c:pt idx="4">
                  <c:v>1277</c:v>
                </c:pt>
                <c:pt idx="5">
                  <c:v>1829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QUADRO13!$AA$3</c:f>
          <c:strCache>
            <c:ptCount val="1"/>
            <c:pt idx="0">
              <c:v>GRÁFICO 21 - ANIMAIS MAA,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delete val="1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QUADRO13!$F$7:$F$12</c:f>
              <c:numCache>
                <c:formatCode>#,##0</c:formatCode>
                <c:ptCount val="6"/>
                <c:pt idx="0">
                  <c:v>32974.519999999997</c:v>
                </c:pt>
                <c:pt idx="1">
                  <c:v>7878.61</c:v>
                </c:pt>
                <c:pt idx="2">
                  <c:v>4914.3999999999996</c:v>
                </c:pt>
                <c:pt idx="3">
                  <c:v>27992.16</c:v>
                </c:pt>
                <c:pt idx="4">
                  <c:v>837.73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QUADRO13!$AA$5</c:f>
          <c:strCache>
            <c:ptCount val="1"/>
            <c:pt idx="0">
              <c:v>GRÁFICO 23 - ÁREA MAA, POR REGIÃO - 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QUADRO13!$J$7:$J$12</c:f>
              <c:numCache>
                <c:formatCode>#,##0</c:formatCode>
                <c:ptCount val="6"/>
                <c:pt idx="0">
                  <c:v>194056.4</c:v>
                </c:pt>
                <c:pt idx="1">
                  <c:v>135653.29</c:v>
                </c:pt>
                <c:pt idx="2">
                  <c:v>102297.44</c:v>
                </c:pt>
                <c:pt idx="3">
                  <c:v>953512.57</c:v>
                </c:pt>
                <c:pt idx="4">
                  <c:v>14488.44</c:v>
                </c:pt>
                <c:pt idx="5">
                  <c:v>1662.05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QUADRO13!$AA$4</c:f>
          <c:strCache>
            <c:ptCount val="1"/>
            <c:pt idx="0">
              <c:v>GRÁFICO 22 - NÚMERO DE CANDIDATURAS MAA, POR REGIÃO - 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QUADRO13!$H$7:$H$12</c:f>
              <c:numCache>
                <c:formatCode>#,##0</c:formatCode>
                <c:ptCount val="6"/>
                <c:pt idx="0">
                  <c:v>28945</c:v>
                </c:pt>
                <c:pt idx="1">
                  <c:v>10815</c:v>
                </c:pt>
                <c:pt idx="2">
                  <c:v>3616</c:v>
                </c:pt>
                <c:pt idx="3">
                  <c:v>12466</c:v>
                </c:pt>
                <c:pt idx="4">
                  <c:v>1279</c:v>
                </c:pt>
                <c:pt idx="5">
                  <c:v>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QUADRO13!$AA$6</c:f>
          <c:strCache>
            <c:ptCount val="1"/>
            <c:pt idx="0">
              <c:v>GRÁFICO 24 - ANIMAIS MAA, POR REGIÃO - 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QUADRO13!$L$7:$L$12</c:f>
              <c:numCache>
                <c:formatCode>#,##0</c:formatCode>
                <c:ptCount val="6"/>
                <c:pt idx="0">
                  <c:v>33280.39</c:v>
                </c:pt>
                <c:pt idx="1">
                  <c:v>8102.16</c:v>
                </c:pt>
                <c:pt idx="2">
                  <c:v>4980.1000000000004</c:v>
                </c:pt>
                <c:pt idx="3">
                  <c:v>29171.3</c:v>
                </c:pt>
                <c:pt idx="4">
                  <c:v>814.51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GRÁFICO25!$AA$1</c:f>
          <c:strCache>
            <c:ptCount val="1"/>
            <c:pt idx="0">
              <c:v>GRÁFICO 25 - DISTRIBUIÇÃO DO ATENDIMENTO DO PARCELÁRIO, POR ENTIDADE (ACUMULADO)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QUADRO15!$A$7</c:f>
              <c:strCache>
                <c:ptCount val="1"/>
                <c:pt idx="0">
                  <c:v>DRAP NORTE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QUADRO15!$B$7:$E$7</c:f>
              <c:numCache>
                <c:formatCode>#,##0</c:formatCode>
                <c:ptCount val="4"/>
                <c:pt idx="0">
                  <c:v>1233</c:v>
                </c:pt>
                <c:pt idx="1">
                  <c:v>3801</c:v>
                </c:pt>
                <c:pt idx="2">
                  <c:v>7047</c:v>
                </c:pt>
                <c:pt idx="3">
                  <c:v>9028</c:v>
                </c:pt>
              </c:numCache>
            </c:numRef>
          </c:val>
        </c:ser>
        <c:ser>
          <c:idx val="2"/>
          <c:order val="1"/>
          <c:tx>
            <c:strRef>
              <c:f>QUADRO15!$A$8</c:f>
              <c:strCache>
                <c:ptCount val="1"/>
                <c:pt idx="0">
                  <c:v>DRAP CENTRO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QUADRO15!$B$8:$E$8</c:f>
              <c:numCache>
                <c:formatCode>#,##0</c:formatCode>
                <c:ptCount val="4"/>
                <c:pt idx="0">
                  <c:v>639</c:v>
                </c:pt>
                <c:pt idx="1">
                  <c:v>1867</c:v>
                </c:pt>
                <c:pt idx="2">
                  <c:v>3212</c:v>
                </c:pt>
                <c:pt idx="3">
                  <c:v>4025</c:v>
                </c:pt>
              </c:numCache>
            </c:numRef>
          </c:val>
        </c:ser>
        <c:ser>
          <c:idx val="3"/>
          <c:order val="2"/>
          <c:tx>
            <c:strRef>
              <c:f>QUADRO15!$A$9</c:f>
              <c:strCache>
                <c:ptCount val="1"/>
                <c:pt idx="0">
                  <c:v>DRAP LVT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QUADRO15!$B$9:$E$9</c:f>
              <c:numCache>
                <c:formatCode>#,##0</c:formatCode>
                <c:ptCount val="4"/>
                <c:pt idx="0">
                  <c:v>223</c:v>
                </c:pt>
                <c:pt idx="1">
                  <c:v>709</c:v>
                </c:pt>
                <c:pt idx="2">
                  <c:v>1350</c:v>
                </c:pt>
                <c:pt idx="3">
                  <c:v>1829</c:v>
                </c:pt>
              </c:numCache>
            </c:numRef>
          </c:val>
        </c:ser>
        <c:ser>
          <c:idx val="4"/>
          <c:order val="3"/>
          <c:tx>
            <c:strRef>
              <c:f>QUADRO15!$A$10</c:f>
              <c:strCache>
                <c:ptCount val="1"/>
                <c:pt idx="0">
                  <c:v>DRAP ALENTEJO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QUADRO15!$B$10:$E$10</c:f>
              <c:numCache>
                <c:formatCode>#,##0</c:formatCode>
                <c:ptCount val="4"/>
                <c:pt idx="0">
                  <c:v>117</c:v>
                </c:pt>
                <c:pt idx="1">
                  <c:v>359</c:v>
                </c:pt>
                <c:pt idx="2">
                  <c:v>573</c:v>
                </c:pt>
                <c:pt idx="3">
                  <c:v>711</c:v>
                </c:pt>
              </c:numCache>
            </c:numRef>
          </c:val>
        </c:ser>
        <c:ser>
          <c:idx val="5"/>
          <c:order val="4"/>
          <c:tx>
            <c:strRef>
              <c:f>QUADRO15!$A$11</c:f>
              <c:strCache>
                <c:ptCount val="1"/>
                <c:pt idx="0">
                  <c:v>DRAP ALGARVE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QUADRO15!$B$11:$E$11</c:f>
              <c:numCache>
                <c:formatCode>#,##0</c:formatCode>
                <c:ptCount val="4"/>
                <c:pt idx="0">
                  <c:v>54</c:v>
                </c:pt>
                <c:pt idx="1">
                  <c:v>226</c:v>
                </c:pt>
                <c:pt idx="2">
                  <c:v>430</c:v>
                </c:pt>
                <c:pt idx="3">
                  <c:v>585</c:v>
                </c:pt>
              </c:numCache>
            </c:numRef>
          </c:val>
        </c:ser>
        <c:ser>
          <c:idx val="6"/>
          <c:order val="5"/>
          <c:tx>
            <c:strRef>
              <c:f>QUADRO15!$A$12</c:f>
              <c:strCache>
                <c:ptCount val="1"/>
                <c:pt idx="0">
                  <c:v>DRACA AÇORES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QUADRO15!$B$12:$E$12</c:f>
              <c:numCache>
                <c:formatCode>#,##0</c:formatCode>
                <c:ptCount val="4"/>
                <c:pt idx="0">
                  <c:v>423</c:v>
                </c:pt>
                <c:pt idx="1">
                  <c:v>1490</c:v>
                </c:pt>
                <c:pt idx="2">
                  <c:v>2955</c:v>
                </c:pt>
                <c:pt idx="3">
                  <c:v>4446</c:v>
                </c:pt>
              </c:numCache>
            </c:numRef>
          </c:val>
        </c:ser>
        <c:ser>
          <c:idx val="7"/>
          <c:order val="6"/>
          <c:tx>
            <c:strRef>
              <c:f>QUADRO15!$A$13</c:f>
              <c:strCache>
                <c:ptCount val="1"/>
                <c:pt idx="0">
                  <c:v>DRADR MADEIRA 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QUADRO15!$B$13:$E$13</c:f>
              <c:numCache>
                <c:formatCode>#,##0</c:formatCode>
                <c:ptCount val="4"/>
                <c:pt idx="0">
                  <c:v>508</c:v>
                </c:pt>
                <c:pt idx="1">
                  <c:v>1651</c:v>
                </c:pt>
                <c:pt idx="2">
                  <c:v>2656</c:v>
                </c:pt>
                <c:pt idx="3">
                  <c:v>3281</c:v>
                </c:pt>
              </c:numCache>
            </c:numRef>
          </c:val>
        </c:ser>
        <c:ser>
          <c:idx val="8"/>
          <c:order val="7"/>
          <c:tx>
            <c:strRef>
              <c:f>QUADRO15!$A$14</c:f>
              <c:strCache>
                <c:ptCount val="1"/>
                <c:pt idx="0">
                  <c:v>CNA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QUADRO15!$B$14:$E$14</c:f>
              <c:numCache>
                <c:formatCode>#,##0</c:formatCode>
                <c:ptCount val="4"/>
                <c:pt idx="0">
                  <c:v>1653</c:v>
                </c:pt>
                <c:pt idx="1">
                  <c:v>5606</c:v>
                </c:pt>
                <c:pt idx="2">
                  <c:v>10644</c:v>
                </c:pt>
                <c:pt idx="3">
                  <c:v>13440</c:v>
                </c:pt>
              </c:numCache>
            </c:numRef>
          </c:val>
        </c:ser>
        <c:ser>
          <c:idx val="9"/>
          <c:order val="8"/>
          <c:tx>
            <c:strRef>
              <c:f>QUADRO15!$A$15</c:f>
              <c:strCache>
                <c:ptCount val="1"/>
                <c:pt idx="0">
                  <c:v>AJAP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QUADRO15!$B$15:$E$15</c:f>
              <c:numCache>
                <c:formatCode>#,##0</c:formatCode>
                <c:ptCount val="4"/>
                <c:pt idx="0">
                  <c:v>2515</c:v>
                </c:pt>
                <c:pt idx="1">
                  <c:v>8926</c:v>
                </c:pt>
                <c:pt idx="2">
                  <c:v>16449</c:v>
                </c:pt>
                <c:pt idx="3">
                  <c:v>20778</c:v>
                </c:pt>
              </c:numCache>
            </c:numRef>
          </c:val>
        </c:ser>
        <c:ser>
          <c:idx val="10"/>
          <c:order val="9"/>
          <c:tx>
            <c:strRef>
              <c:f>QUADRO15!$A$16</c:f>
              <c:strCache>
                <c:ptCount val="1"/>
                <c:pt idx="0">
                  <c:v>CNJ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QUADRO15!$B$16:$E$16</c:f>
              <c:numCache>
                <c:formatCode>#,##0</c:formatCode>
                <c:ptCount val="4"/>
                <c:pt idx="0">
                  <c:v>88</c:v>
                </c:pt>
                <c:pt idx="1">
                  <c:v>495</c:v>
                </c:pt>
                <c:pt idx="2">
                  <c:v>907</c:v>
                </c:pt>
                <c:pt idx="3">
                  <c:v>1015</c:v>
                </c:pt>
              </c:numCache>
            </c:numRef>
          </c:val>
        </c:ser>
        <c:ser>
          <c:idx val="11"/>
          <c:order val="10"/>
          <c:tx>
            <c:strRef>
              <c:f>QUADRO15!$A$17</c:f>
              <c:strCache>
                <c:ptCount val="1"/>
                <c:pt idx="0">
                  <c:v>CAP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QUADRO15!$B$17:$E$17</c:f>
              <c:numCache>
                <c:formatCode>#,##0</c:formatCode>
                <c:ptCount val="4"/>
                <c:pt idx="0">
                  <c:v>5981</c:v>
                </c:pt>
                <c:pt idx="1">
                  <c:v>26434</c:v>
                </c:pt>
                <c:pt idx="2">
                  <c:v>52952</c:v>
                </c:pt>
                <c:pt idx="3">
                  <c:v>68754</c:v>
                </c:pt>
              </c:numCache>
            </c:numRef>
          </c:val>
        </c:ser>
        <c:ser>
          <c:idx val="12"/>
          <c:order val="11"/>
          <c:tx>
            <c:strRef>
              <c:f>QUADRO15!$A$18</c:f>
              <c:strCache>
                <c:ptCount val="1"/>
                <c:pt idx="0">
                  <c:v>CONFAGRI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QUADRO15!$B$18:$E$18</c:f>
              <c:numCache>
                <c:formatCode>#,##0</c:formatCode>
                <c:ptCount val="4"/>
                <c:pt idx="0">
                  <c:v>6398</c:v>
                </c:pt>
                <c:pt idx="1">
                  <c:v>27733</c:v>
                </c:pt>
                <c:pt idx="2">
                  <c:v>52625</c:v>
                </c:pt>
                <c:pt idx="3">
                  <c:v>66074</c:v>
                </c:pt>
              </c:numCache>
            </c:numRef>
          </c:val>
        </c:ser>
        <c:ser>
          <c:idx val="13"/>
          <c:order val="12"/>
          <c:tx>
            <c:strRef>
              <c:f>QUADRO15!$A$19</c:f>
              <c:strCache>
                <c:ptCount val="1"/>
                <c:pt idx="0">
                  <c:v>IFAP</c:v>
                </c:pt>
              </c:strCache>
            </c:strRef>
          </c:tx>
          <c:invertIfNegative val="0"/>
          <c:cat>
            <c:strRef>
              <c:f>QUADRO15!$B$5:$E$6</c:f>
              <c:strCache>
                <c:ptCount val="4"/>
                <c:pt idx="0">
                  <c:v>01-02-2019 A 24-02-2019</c:v>
                </c:pt>
                <c:pt idx="1">
                  <c:v>01-02-2019 A 31-03-2019</c:v>
                </c:pt>
                <c:pt idx="2">
                  <c:v>01-02-2019 A 28-04-2019</c:v>
                </c:pt>
                <c:pt idx="3">
                  <c:v>01-02-2019 A 31-05-2019</c:v>
                </c:pt>
              </c:strCache>
            </c:strRef>
          </c:cat>
          <c:val>
            <c:numRef>
              <c:f>QUADRO15!$B$19:$E$19</c:f>
              <c:numCache>
                <c:formatCode>#,##0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77696"/>
        <c:axId val="158505728"/>
      </c:barChart>
      <c:catAx>
        <c:axId val="15887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8505728"/>
        <c:crosses val="autoZero"/>
        <c:auto val="1"/>
        <c:lblAlgn val="ctr"/>
        <c:lblOffset val="100"/>
        <c:noMultiLvlLbl val="0"/>
      </c:catAx>
      <c:valAx>
        <c:axId val="15850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887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QUADRO17!$AA$1</c:f>
          <c:strCache>
            <c:ptCount val="1"/>
            <c:pt idx="0">
              <c:v>GRÁFICO 26 - COMPARAÇÃO DO N.º DE ATENDIMENTOS DO PARCELÁRIO - PU2019/PU2018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7087371837875271E-2"/>
          <c:y val="0.23101643302339145"/>
          <c:w val="0.82661301405373044"/>
          <c:h val="0.6509587851906109"/>
        </c:manualLayout>
      </c:layout>
      <c:lineChart>
        <c:grouping val="standard"/>
        <c:varyColors val="0"/>
        <c:ser>
          <c:idx val="0"/>
          <c:order val="0"/>
          <c:tx>
            <c:strRef>
              <c:f>QUADRO17!$A$5</c:f>
              <c:strCache>
                <c:ptCount val="1"/>
                <c:pt idx="0">
                  <c:v>2018</c:v>
                </c:pt>
              </c:strCache>
            </c:strRef>
          </c:tx>
          <c:dLbls>
            <c:dLbl>
              <c:idx val="0"/>
              <c:layout>
                <c:manualLayout>
                  <c:x val="9.3333322323474917E-3"/>
                  <c:y val="3.09209410839148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112443880687266E-2"/>
                  <c:y val="4.7881069129924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QUADRO17!$B$4:$F$4</c:f>
              <c:strCache>
                <c:ptCount val="5"/>
                <c:pt idx="0">
                  <c:v>Até 25-02-2018 e 24-02-2019</c:v>
                </c:pt>
                <c:pt idx="1">
                  <c:v>Até 25-03-2018 e 31-03-2019</c:v>
                </c:pt>
                <c:pt idx="2">
                  <c:v>Até 29-04-2018 e 28-04-2019</c:v>
                </c:pt>
                <c:pt idx="3">
                  <c:v>Até 27-05-2018 e 31-05-2019</c:v>
                </c:pt>
                <c:pt idx="4">
                  <c:v>Até 05-06-2018</c:v>
                </c:pt>
              </c:strCache>
            </c:strRef>
          </c:cat>
          <c:val>
            <c:numRef>
              <c:f>QUADRO17!$B$5:$F$5</c:f>
              <c:numCache>
                <c:formatCode>#,##0</c:formatCode>
                <c:ptCount val="5"/>
                <c:pt idx="0">
                  <c:v>8091</c:v>
                </c:pt>
                <c:pt idx="1">
                  <c:v>39341</c:v>
                </c:pt>
                <c:pt idx="2">
                  <c:v>100278</c:v>
                </c:pt>
                <c:pt idx="3">
                  <c:v>133163</c:v>
                </c:pt>
                <c:pt idx="4">
                  <c:v>136086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QUADRO17!$A$6</c:f>
              <c:strCache>
                <c:ptCount val="1"/>
                <c:pt idx="0">
                  <c:v>2019</c:v>
                </c:pt>
              </c:strCache>
            </c:strRef>
          </c:tx>
          <c:dLbls>
            <c:dLbl>
              <c:idx val="1"/>
              <c:layout>
                <c:manualLayout>
                  <c:x val="-3.8108698208888708E-2"/>
                  <c:y val="-5.4771680671698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QUADRO17!$B$4:$F$4</c:f>
              <c:strCache>
                <c:ptCount val="5"/>
                <c:pt idx="0">
                  <c:v>Até 25-02-2018 e 24-02-2019</c:v>
                </c:pt>
                <c:pt idx="1">
                  <c:v>Até 25-03-2018 e 31-03-2019</c:v>
                </c:pt>
                <c:pt idx="2">
                  <c:v>Até 29-04-2018 e 28-04-2019</c:v>
                </c:pt>
                <c:pt idx="3">
                  <c:v>Até 27-05-2018 e 31-05-2019</c:v>
                </c:pt>
                <c:pt idx="4">
                  <c:v>Até 05-06-2018</c:v>
                </c:pt>
              </c:strCache>
            </c:strRef>
          </c:cat>
          <c:val>
            <c:numRef>
              <c:f>QUADRO17!$B$6:$E$6</c:f>
              <c:numCache>
                <c:formatCode>#,##0</c:formatCode>
                <c:ptCount val="4"/>
                <c:pt idx="0">
                  <c:v>19836</c:v>
                </c:pt>
                <c:pt idx="1">
                  <c:v>79302</c:v>
                </c:pt>
                <c:pt idx="2">
                  <c:v>151806</c:v>
                </c:pt>
                <c:pt idx="3">
                  <c:v>193973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30400"/>
        <c:axId val="159344896"/>
      </c:lineChart>
      <c:catAx>
        <c:axId val="15863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59344896"/>
        <c:crosses val="autoZero"/>
        <c:auto val="1"/>
        <c:lblAlgn val="ctr"/>
        <c:lblOffset val="100"/>
        <c:noMultiLvlLbl val="0"/>
      </c:catAx>
      <c:valAx>
        <c:axId val="159344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863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GRÁFICO03!$AA$1</c:f>
          <c:strCache>
            <c:ptCount val="1"/>
            <c:pt idx="0">
              <c:v>GRÁFICO 3 - ÁREAS (HA), POR AJUDA / APOIO
PU2019/PU2018 - CONTINENTE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CONTINENTE'!$F$8,'QUADRO01 - CONTINENTE'!$J$8)</c:f>
              <c:numCache>
                <c:formatCode>#,##0</c:formatCode>
                <c:ptCount val="2"/>
                <c:pt idx="0">
                  <c:v>2942449.03</c:v>
                </c:pt>
                <c:pt idx="1">
                  <c:v>2893908.73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CONTINENTE'!$F$10,'QUADRO01 - CONTINENTE'!$J$10)</c:f>
              <c:numCache>
                <c:formatCode>#,##0</c:formatCode>
                <c:ptCount val="2"/>
                <c:pt idx="0">
                  <c:v>126468.02</c:v>
                </c:pt>
                <c:pt idx="1">
                  <c:v>139062.42000000001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CONTINENTE'!$F$12,'QUADRO01 - CONTINENTE'!$J$12)</c:f>
              <c:numCache>
                <c:formatCode>#,##0</c:formatCode>
                <c:ptCount val="2"/>
                <c:pt idx="0">
                  <c:v>2708723.89</c:v>
                </c:pt>
                <c:pt idx="1">
                  <c:v>2571686.4300000002</c:v>
                </c:pt>
              </c:numCache>
            </c:numRef>
          </c:val>
        </c:ser>
        <c:ser>
          <c:idx val="4"/>
          <c:order val="3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CONTINENTE'!$F$19,'QUADRO01 - CONTINENTE'!$J$19)</c:f>
              <c:numCache>
                <c:formatCode>#,##0</c:formatCode>
                <c:ptCount val="2"/>
                <c:pt idx="0">
                  <c:v>11181.21</c:v>
                </c:pt>
                <c:pt idx="1">
                  <c:v>11710.93</c:v>
                </c:pt>
              </c:numCache>
            </c:numRef>
          </c:val>
        </c:ser>
        <c:ser>
          <c:idx val="5"/>
          <c:order val="4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CONTINENTE'!$F$20,'QUADRO01 - CONTINENTE'!$J$20)</c:f>
              <c:numCache>
                <c:formatCode>#,##0</c:formatCode>
                <c:ptCount val="2"/>
                <c:pt idx="0">
                  <c:v>39874</c:v>
                </c:pt>
                <c:pt idx="1">
                  <c:v>41368.42</c:v>
                </c:pt>
              </c:numCache>
            </c:numRef>
          </c:val>
        </c:ser>
        <c:ser>
          <c:idx val="6"/>
          <c:order val="5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CONTINENTE'!$F$21,'QUADRO01 - CONTINENTE'!$J$21)</c:f>
              <c:numCache>
                <c:formatCode>#,##0</c:formatCode>
                <c:ptCount val="2"/>
                <c:pt idx="0">
                  <c:v>31268.94</c:v>
                </c:pt>
                <c:pt idx="1">
                  <c:v>51083.32</c:v>
                </c:pt>
              </c:numCache>
            </c:numRef>
          </c:val>
        </c:ser>
        <c:ser>
          <c:idx val="7"/>
          <c:order val="6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CONTINENTE'!$F$22,'QUADRO01 - CONTINENTE'!$J$22)</c:f>
              <c:numCache>
                <c:formatCode>#,##0</c:formatCode>
                <c:ptCount val="2"/>
                <c:pt idx="0">
                  <c:v>46.28</c:v>
                </c:pt>
                <c:pt idx="1">
                  <c:v>156.96</c:v>
                </c:pt>
              </c:numCache>
            </c:numRef>
          </c:val>
        </c:ser>
        <c:ser>
          <c:idx val="3"/>
          <c:order val="7"/>
          <c:tx>
            <c:strRef>
              <c:f>'QUADRO01 - CONTINENTE'!$A$23:$B$23</c:f>
              <c:strCache>
                <c:ptCount val="1"/>
                <c:pt idx="0">
                  <c:v>Florestação - PDR2020 Operação 8.1.1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CONTINENTE'!$F$23,'QUADRO01 - CONTINENTE'!$J$23)</c:f>
              <c:numCache>
                <c:formatCode>#,##0</c:formatCode>
                <c:ptCount val="2"/>
                <c:pt idx="0">
                  <c:v>1189.6500000000001</c:v>
                </c:pt>
                <c:pt idx="1">
                  <c:v>254.08</c:v>
                </c:pt>
              </c:numCache>
            </c:numRef>
          </c:val>
        </c:ser>
        <c:ser>
          <c:idx val="8"/>
          <c:order val="8"/>
          <c:tx>
            <c:strRef>
              <c:f>'QUADRO01 - CONTINENTE'!$A$24:$B$24</c:f>
              <c:strCache>
                <c:ptCount val="1"/>
                <c:pt idx="0">
                  <c:v>Florestação - PDR2020 Operação 8.1.2</c:v>
                </c:pt>
              </c:strCache>
            </c:strRef>
          </c:tx>
          <c:invertIfNegative val="0"/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CONTINENTE'!$F$24,'QUADRO01 - CONTINENTE'!$J$24)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4421248"/>
        <c:axId val="149331264"/>
      </c:barChart>
      <c:catAx>
        <c:axId val="1544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331264"/>
        <c:crosses val="autoZero"/>
        <c:auto val="1"/>
        <c:lblAlgn val="ctr"/>
        <c:lblOffset val="100"/>
        <c:noMultiLvlLbl val="0"/>
      </c:catAx>
      <c:valAx>
        <c:axId val="14933126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4421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GRÁFICO03!$AA$2</c:f>
          <c:strCache>
            <c:ptCount val="1"/>
            <c:pt idx="0">
              <c:v>GRÁFICO 3 - ÁREAS (HA), POR AJUDA / APOIO
PU2019/PU2018 - MADEIRA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MADEIRA'!$F$8,'QUADRO01 - MADEIRA'!$J$8)</c:f>
              <c:numCache>
                <c:formatCode>#,##0</c:formatCode>
                <c:ptCount val="2"/>
                <c:pt idx="0">
                  <c:v>3395.55</c:v>
                </c:pt>
                <c:pt idx="1">
                  <c:v>3379.47</c:v>
                </c:pt>
              </c:numCache>
            </c:numRef>
          </c:val>
        </c:ser>
        <c:ser>
          <c:idx val="4"/>
          <c:order val="1"/>
          <c:tx>
            <c:strRef>
              <c:f>'QUADRO01 - MADEIRA'!$A$15:$B$15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MADEIRA'!$F$15,'QUADRO01 - MADEIRA'!$J$15)</c:f>
              <c:numCache>
                <c:formatCode>#,##0</c:formatCode>
                <c:ptCount val="2"/>
                <c:pt idx="0">
                  <c:v>3433.82</c:v>
                </c:pt>
                <c:pt idx="1">
                  <c:v>3418.14</c:v>
                </c:pt>
              </c:numCache>
            </c:numRef>
          </c:val>
        </c:ser>
        <c:ser>
          <c:idx val="5"/>
          <c:order val="2"/>
          <c:tx>
            <c:strRef>
              <c:f>'QUADRO01 - MADEIRA'!$A$16:$B$16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MADEIRA'!$F$16,'QUADRO01 - MADEIRA'!$J$16)</c:f>
              <c:numCache>
                <c:formatCode>#,##0</c:formatCode>
                <c:ptCount val="2"/>
                <c:pt idx="0">
                  <c:v>344.02</c:v>
                </c:pt>
                <c:pt idx="1">
                  <c:v>349.42</c:v>
                </c:pt>
              </c:numCache>
            </c:numRef>
          </c:val>
        </c:ser>
        <c:ser>
          <c:idx val="6"/>
          <c:order val="3"/>
          <c:tx>
            <c:strRef>
              <c:f>'QUADRO01 - MADEIRA'!$A$17:$B$17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MADEIRA'!$D$19,'QUADRO01 - MADEIRA'!$I$19)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MADEIRA'!$F$17,'QUADRO01 - MADEIRA'!$J$17)</c:f>
              <c:numCache>
                <c:formatCode>#,##0</c:formatCode>
                <c:ptCount val="2"/>
                <c:pt idx="0">
                  <c:v>659.52</c:v>
                </c:pt>
                <c:pt idx="1">
                  <c:v>656.45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4031616"/>
        <c:axId val="93144768"/>
      </c:barChart>
      <c:catAx>
        <c:axId val="15403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44768"/>
        <c:crosses val="autoZero"/>
        <c:auto val="1"/>
        <c:lblAlgn val="ctr"/>
        <c:lblOffset val="100"/>
        <c:noMultiLvlLbl val="0"/>
      </c:catAx>
      <c:valAx>
        <c:axId val="9314476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40316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GRÁFICO04!$AA$1</c:f>
          <c:strCache>
            <c:ptCount val="1"/>
            <c:pt idx="0">
              <c:v>GRÁFICO 4 - MAA - ANIMAIS (CN) DECLARADOS - PU2019/PU2018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CONTINENTE</c:v>
          </c:tx>
          <c:invertIfNegative val="0"/>
          <c:dLbls>
            <c:txPr>
              <a:bodyPr rot="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('QUADRO01 - CONTINENTE'!$G$13,'QUADRO01 - CONTINENTE'!$K$13)</c:f>
              <c:numCache>
                <c:formatCode>#,##0</c:formatCode>
                <c:ptCount val="2"/>
                <c:pt idx="0">
                  <c:v>74597.41</c:v>
                </c:pt>
                <c:pt idx="1">
                  <c:v>76348.460000000006</c:v>
                </c:pt>
              </c:numCache>
            </c:numRef>
          </c:val>
        </c:ser>
        <c:ser>
          <c:idx val="0"/>
          <c:order val="1"/>
          <c:tx>
            <c:v>MADEIRA</c:v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2019</c:v>
                </c:pt>
                <c:pt idx="1">
                  <c:v>2018</c:v>
                </c:pt>
              </c:numCache>
            </c:numRef>
          </c:cat>
          <c:val>
            <c:numRef>
              <c:f>'QUADRO01 - MADEIRA'!$G$9</c:f>
              <c:numCache>
                <c:formatCode>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4031104"/>
        <c:axId val="93147072"/>
      </c:barChart>
      <c:catAx>
        <c:axId val="1540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47072"/>
        <c:crosses val="autoZero"/>
        <c:auto val="1"/>
        <c:lblAlgn val="ctr"/>
        <c:lblOffset val="100"/>
        <c:noMultiLvlLbl val="0"/>
      </c:catAx>
      <c:valAx>
        <c:axId val="9314707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403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GRÁFICO05!$AA$1</c:f>
          <c:strCache>
            <c:ptCount val="1"/>
            <c:pt idx="0">
              <c:v>GRÁFICO 5 - TRANSFERÊNCIAS - N.º DE COMUNICAÇÕES (MODELO T) - PU2019</c:v>
            </c:pt>
          </c:strCache>
        </c:strRef>
      </c:tx>
      <c:layout>
        <c:manualLayout>
          <c:xMode val="edge"/>
          <c:yMode val="edge"/>
          <c:x val="0.15823600174978128"/>
          <c:y val="2.7777777777777776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GRÁFICO05!$M$1:$M$4</c:f>
              <c:strCache>
                <c:ptCount val="4"/>
                <c:pt idx="0">
                  <c:v>RPB</c:v>
                </c:pt>
                <c:pt idx="1">
                  <c:v>RPA</c:v>
                </c:pt>
                <c:pt idx="2">
                  <c:v>MAA</c:v>
                </c:pt>
                <c:pt idx="3">
                  <c:v>FTA</c:v>
                </c:pt>
              </c:strCache>
            </c:strRef>
          </c:cat>
          <c:val>
            <c:numRef>
              <c:f>GRÁFICO05!$N$1:$N$4</c:f>
              <c:numCache>
                <c:formatCode>General</c:formatCode>
                <c:ptCount val="4"/>
                <c:pt idx="0">
                  <c:v>6616</c:v>
                </c:pt>
                <c:pt idx="1">
                  <c:v>1349</c:v>
                </c:pt>
                <c:pt idx="2">
                  <c:v>2724</c:v>
                </c:pt>
                <c:pt idx="3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1"/>
        <c:axId val="154808320"/>
        <c:axId val="93148800"/>
      </c:barChart>
      <c:catAx>
        <c:axId val="15480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48800"/>
        <c:crosses val="autoZero"/>
        <c:auto val="1"/>
        <c:lblAlgn val="ctr"/>
        <c:lblOffset val="100"/>
        <c:noMultiLvlLbl val="0"/>
      </c:catAx>
      <c:valAx>
        <c:axId val="931488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4808320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GRÁFICO06!$AA$1</c:f>
          <c:strCache>
            <c:ptCount val="1"/>
            <c:pt idx="0">
              <c:v>GRÁFICO 6 - TRANSFERÊNCIAS - DIREITOS/ÁREA (HA) (MODELO T)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GRÁFICO06!$M$1:$M$4</c:f>
              <c:strCache>
                <c:ptCount val="4"/>
                <c:pt idx="0">
                  <c:v>RPB (Direitos)</c:v>
                </c:pt>
                <c:pt idx="1">
                  <c:v>RPA (Direitos)</c:v>
                </c:pt>
                <c:pt idx="2">
                  <c:v>MAA (Área)</c:v>
                </c:pt>
                <c:pt idx="3">
                  <c:v>FTA (Área)</c:v>
                </c:pt>
              </c:strCache>
            </c:strRef>
          </c:cat>
          <c:val>
            <c:numRef>
              <c:f>GRÁFICO06!$N$1:$N$4</c:f>
              <c:numCache>
                <c:formatCode>General</c:formatCode>
                <c:ptCount val="4"/>
                <c:pt idx="0">
                  <c:v>145487.42000000001</c:v>
                </c:pt>
                <c:pt idx="1">
                  <c:v>2771.07</c:v>
                </c:pt>
                <c:pt idx="2">
                  <c:v>69600.45</c:v>
                </c:pt>
                <c:pt idx="3">
                  <c:v>1719.45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156063744"/>
        <c:axId val="93150528"/>
      </c:barChart>
      <c:catAx>
        <c:axId val="1560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50528"/>
        <c:crosses val="autoZero"/>
        <c:auto val="1"/>
        <c:lblAlgn val="ctr"/>
        <c:lblOffset val="100"/>
        <c:noMultiLvlLbl val="0"/>
      </c:catAx>
      <c:valAx>
        <c:axId val="931505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606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GRÁFICO07!$AA$1</c:f>
          <c:strCache>
            <c:ptCount val="1"/>
            <c:pt idx="0">
              <c:v>GRÁFICO 7 - TRANSFERÊNCIAS - N.º DE COMUNICAÇÕES POR TIPO (MODELO T - RPB) - PU2019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RPB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6"/>
              <c:pt idx="0">
                <c:v>Alteração de estatuto jurídico ou denominação</c:v>
              </c:pt>
              <c:pt idx="1">
                <c:v>Cisão</c:v>
              </c:pt>
              <c:pt idx="2">
                <c:v>Definitiva</c:v>
              </c:pt>
              <c:pt idx="3">
                <c:v>Fusão</c:v>
              </c:pt>
              <c:pt idx="4">
                <c:v>Herança</c:v>
              </c:pt>
              <c:pt idx="5">
                <c:v>Temporária  (RPB)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3</c:v>
              </c:pt>
              <c:pt idx="2">
                <c:v>5112</c:v>
              </c:pt>
              <c:pt idx="3">
                <c:v>10</c:v>
              </c:pt>
              <c:pt idx="4">
                <c:v>1393</c:v>
              </c:pt>
              <c:pt idx="5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69120"/>
        <c:axId val="156116096"/>
      </c:barChart>
      <c:catAx>
        <c:axId val="1552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116096"/>
        <c:crosses val="autoZero"/>
        <c:auto val="1"/>
        <c:lblAlgn val="ctr"/>
        <c:lblOffset val="100"/>
        <c:tickLblSkip val="1"/>
        <c:noMultiLvlLbl val="0"/>
      </c:catAx>
      <c:valAx>
        <c:axId val="1561160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526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#Indice!A1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hyperlink" Target="#Indice!A1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hyperlink" Target="#Indice!A1"/><Relationship Id="rId4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hyperlink" Target="#Indice!A1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8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4705350</xdr:colOff>
      <xdr:row>0</xdr:row>
      <xdr:rowOff>47625</xdr:rowOff>
    </xdr:from>
    <xdr:to>
      <xdr:col>2</xdr:col>
      <xdr:colOff>5248275</xdr:colOff>
      <xdr:row>1</xdr:row>
      <xdr:rowOff>71157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5705475" y="47625"/>
          <a:ext cx="542925" cy="185457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7</xdr:col>
      <xdr:colOff>264583</xdr:colOff>
      <xdr:row>0</xdr:row>
      <xdr:rowOff>0</xdr:rowOff>
    </xdr:from>
    <xdr:to>
      <xdr:col>7</xdr:col>
      <xdr:colOff>807508</xdr:colOff>
      <xdr:row>1</xdr:row>
      <xdr:rowOff>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108479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317501</xdr:colOff>
      <xdr:row>0</xdr:row>
      <xdr:rowOff>0</xdr:rowOff>
    </xdr:from>
    <xdr:to>
      <xdr:col>7</xdr:col>
      <xdr:colOff>860426</xdr:colOff>
      <xdr:row>1</xdr:row>
      <xdr:rowOff>0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11027834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306917</xdr:colOff>
      <xdr:row>0</xdr:row>
      <xdr:rowOff>0</xdr:rowOff>
    </xdr:from>
    <xdr:to>
      <xdr:col>7</xdr:col>
      <xdr:colOff>849842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172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0</xdr:row>
      <xdr:rowOff>0</xdr:rowOff>
    </xdr:from>
    <xdr:to>
      <xdr:col>7</xdr:col>
      <xdr:colOff>860425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27833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57150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2768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57150</xdr:rowOff>
    </xdr:from>
    <xdr:to>
      <xdr:col>4</xdr:col>
      <xdr:colOff>628650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1150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5506570</xdr:colOff>
      <xdr:row>0</xdr:row>
      <xdr:rowOff>112619</xdr:rowOff>
    </xdr:from>
    <xdr:to>
      <xdr:col>3</xdr:col>
      <xdr:colOff>86845</xdr:colOff>
      <xdr:row>1</xdr:row>
      <xdr:rowOff>141194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5773270" y="112619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28575</xdr:rowOff>
    </xdr:from>
    <xdr:to>
      <xdr:col>5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28575</xdr:rowOff>
    </xdr:from>
    <xdr:to>
      <xdr:col>3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19050</xdr:rowOff>
    </xdr:from>
    <xdr:to>
      <xdr:col>4</xdr:col>
      <xdr:colOff>581025</xdr:colOff>
      <xdr:row>1</xdr:row>
      <xdr:rowOff>19050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817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28575</xdr:rowOff>
    </xdr:from>
    <xdr:to>
      <xdr:col>4</xdr:col>
      <xdr:colOff>609600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055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7</xdr:col>
      <xdr:colOff>666750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0</xdr:row>
      <xdr:rowOff>19050</xdr:rowOff>
    </xdr:from>
    <xdr:to>
      <xdr:col>9</xdr:col>
      <xdr:colOff>628650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57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657225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0</xdr:row>
      <xdr:rowOff>47625</xdr:rowOff>
    </xdr:from>
    <xdr:to>
      <xdr:col>9</xdr:col>
      <xdr:colOff>590550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1982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14</xdr:col>
      <xdr:colOff>19050</xdr:colOff>
      <xdr:row>27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19050</xdr:rowOff>
    </xdr:from>
    <xdr:to>
      <xdr:col>9</xdr:col>
      <xdr:colOff>609600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55</xdr:row>
      <xdr:rowOff>0</xdr:rowOff>
    </xdr:from>
    <xdr:to>
      <xdr:col>14</xdr:col>
      <xdr:colOff>19050</xdr:colOff>
      <xdr:row>78</xdr:row>
      <xdr:rowOff>76201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9525</xdr:rowOff>
    </xdr:from>
    <xdr:to>
      <xdr:col>14</xdr:col>
      <xdr:colOff>19050</xdr:colOff>
      <xdr:row>103</xdr:row>
      <xdr:rowOff>85726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14</xdr:col>
      <xdr:colOff>19050</xdr:colOff>
      <xdr:row>53</xdr:row>
      <xdr:rowOff>76201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7</xdr:col>
      <xdr:colOff>657226</xdr:colOff>
      <xdr:row>23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28575</xdr:rowOff>
    </xdr:from>
    <xdr:to>
      <xdr:col>9</xdr:col>
      <xdr:colOff>609600</xdr:colOff>
      <xdr:row>1</xdr:row>
      <xdr:rowOff>57150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50</xdr:row>
      <xdr:rowOff>0</xdr:rowOff>
    </xdr:from>
    <xdr:to>
      <xdr:col>7</xdr:col>
      <xdr:colOff>666750</xdr:colOff>
      <xdr:row>73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666750</xdr:colOff>
      <xdr:row>99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7</xdr:col>
      <xdr:colOff>657226</xdr:colOff>
      <xdr:row>48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8</xdr:col>
      <xdr:colOff>0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0</xdr:row>
      <xdr:rowOff>47625</xdr:rowOff>
    </xdr:from>
    <xdr:to>
      <xdr:col>9</xdr:col>
      <xdr:colOff>533400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16267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604500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575925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685799</xdr:colOff>
      <xdr:row>32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13</xdr:row>
      <xdr:rowOff>9525</xdr:rowOff>
    </xdr:from>
    <xdr:to>
      <xdr:col>16</xdr:col>
      <xdr:colOff>485774</xdr:colOff>
      <xdr:row>32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590550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638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16</xdr:col>
      <xdr:colOff>371474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0</xdr:row>
      <xdr:rowOff>19050</xdr:rowOff>
    </xdr:from>
    <xdr:to>
      <xdr:col>7</xdr:col>
      <xdr:colOff>666750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1341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16</xdr:col>
      <xdr:colOff>371474</xdr:colOff>
      <xdr:row>52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13</xdr:row>
      <xdr:rowOff>0</xdr:rowOff>
    </xdr:from>
    <xdr:to>
      <xdr:col>16</xdr:col>
      <xdr:colOff>552449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0</xdr:row>
      <xdr:rowOff>28575</xdr:rowOff>
    </xdr:from>
    <xdr:to>
      <xdr:col>7</xdr:col>
      <xdr:colOff>619125</xdr:colOff>
      <xdr:row>1</xdr:row>
      <xdr:rowOff>28575</xdr:rowOff>
    </xdr:to>
    <xdr:sp macro="" textlink="">
      <xdr:nvSpPr>
        <xdr:cNvPr id="4" name="CaixaDeTexto 3">
          <a:hlinkClick xmlns:r="http://schemas.openxmlformats.org/officeDocument/2006/relationships" r:id="rId3"/>
        </xdr:cNvPr>
        <xdr:cNvSpPr txBox="1"/>
      </xdr:nvSpPr>
      <xdr:spPr>
        <a:xfrm>
          <a:off x="60864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180975</xdr:colOff>
      <xdr:row>32</xdr:row>
      <xdr:rowOff>180975</xdr:rowOff>
    </xdr:from>
    <xdr:to>
      <xdr:col>16</xdr:col>
      <xdr:colOff>552449</xdr:colOff>
      <xdr:row>51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14</xdr:row>
      <xdr:rowOff>0</xdr:rowOff>
    </xdr:from>
    <xdr:to>
      <xdr:col>16</xdr:col>
      <xdr:colOff>295274</xdr:colOff>
      <xdr:row>33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7</xdr:col>
      <xdr:colOff>409574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800100</xdr:colOff>
      <xdr:row>34</xdr:row>
      <xdr:rowOff>0</xdr:rowOff>
    </xdr:from>
    <xdr:to>
      <xdr:col>16</xdr:col>
      <xdr:colOff>295274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409574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95250</xdr:colOff>
      <xdr:row>0</xdr:row>
      <xdr:rowOff>28575</xdr:rowOff>
    </xdr:from>
    <xdr:to>
      <xdr:col>8</xdr:col>
      <xdr:colOff>638175</xdr:colOff>
      <xdr:row>1</xdr:row>
      <xdr:rowOff>28575</xdr:rowOff>
    </xdr:to>
    <xdr:sp macro="" textlink="">
      <xdr:nvSpPr>
        <xdr:cNvPr id="8" name="CaixaDeTexto 7">
          <a:hlinkClick xmlns:r="http://schemas.openxmlformats.org/officeDocument/2006/relationships" r:id="rId5"/>
        </xdr:cNvPr>
        <xdr:cNvSpPr txBox="1"/>
      </xdr:nvSpPr>
      <xdr:spPr>
        <a:xfrm>
          <a:off x="70485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14</xdr:row>
      <xdr:rowOff>9525</xdr:rowOff>
    </xdr:from>
    <xdr:to>
      <xdr:col>16</xdr:col>
      <xdr:colOff>552449</xdr:colOff>
      <xdr:row>33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8</xdr:col>
      <xdr:colOff>76199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14</xdr:row>
      <xdr:rowOff>9525</xdr:rowOff>
    </xdr:from>
    <xdr:to>
      <xdr:col>25</xdr:col>
      <xdr:colOff>438149</xdr:colOff>
      <xdr:row>33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257175</xdr:colOff>
      <xdr:row>34</xdr:row>
      <xdr:rowOff>0</xdr:rowOff>
    </xdr:from>
    <xdr:to>
      <xdr:col>16</xdr:col>
      <xdr:colOff>561974</xdr:colOff>
      <xdr:row>53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8</xdr:col>
      <xdr:colOff>76199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85725</xdr:colOff>
      <xdr:row>34</xdr:row>
      <xdr:rowOff>0</xdr:rowOff>
    </xdr:from>
    <xdr:to>
      <xdr:col>25</xdr:col>
      <xdr:colOff>457199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47625</xdr:colOff>
      <xdr:row>0</xdr:row>
      <xdr:rowOff>9525</xdr:rowOff>
    </xdr:from>
    <xdr:to>
      <xdr:col>10</xdr:col>
      <xdr:colOff>590550</xdr:colOff>
      <xdr:row>1</xdr:row>
      <xdr:rowOff>9525</xdr:rowOff>
    </xdr:to>
    <xdr:sp macro="" textlink="">
      <xdr:nvSpPr>
        <xdr:cNvPr id="8" name="CaixaDeTexto 7">
          <a:hlinkClick xmlns:r="http://schemas.openxmlformats.org/officeDocument/2006/relationships" r:id="rId7"/>
        </xdr:cNvPr>
        <xdr:cNvSpPr txBox="1"/>
      </xdr:nvSpPr>
      <xdr:spPr>
        <a:xfrm>
          <a:off x="789622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0</xdr:rowOff>
    </xdr:from>
    <xdr:to>
      <xdr:col>8</xdr:col>
      <xdr:colOff>628650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4850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28575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389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47625</xdr:rowOff>
    </xdr:from>
    <xdr:to>
      <xdr:col>14</xdr:col>
      <xdr:colOff>0</xdr:colOff>
      <xdr:row>40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76200</xdr:colOff>
      <xdr:row>0</xdr:row>
      <xdr:rowOff>19050</xdr:rowOff>
    </xdr:from>
    <xdr:to>
      <xdr:col>14</xdr:col>
      <xdr:colOff>619125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6774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250032</xdr:colOff>
      <xdr:row>0</xdr:row>
      <xdr:rowOff>59532</xdr:rowOff>
    </xdr:from>
    <xdr:to>
      <xdr:col>10</xdr:col>
      <xdr:colOff>792957</xdr:colOff>
      <xdr:row>0</xdr:row>
      <xdr:rowOff>250032</xdr:rowOff>
    </xdr:to>
    <xdr:sp macro="" textlink="">
      <xdr:nvSpPr>
        <xdr:cNvPr id="6" name="CaixaDeTexto 5">
          <a:hlinkClick xmlns:r="http://schemas.openxmlformats.org/officeDocument/2006/relationships" r:id="rId1"/>
        </xdr:cNvPr>
        <xdr:cNvSpPr txBox="1"/>
      </xdr:nvSpPr>
      <xdr:spPr>
        <a:xfrm>
          <a:off x="9822657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19050</xdr:rowOff>
    </xdr:from>
    <xdr:to>
      <xdr:col>7</xdr:col>
      <xdr:colOff>628650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6772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28574</xdr:rowOff>
    </xdr:from>
    <xdr:to>
      <xdr:col>5</xdr:col>
      <xdr:colOff>0</xdr:colOff>
      <xdr:row>29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619125</xdr:colOff>
      <xdr:row>1</xdr:row>
      <xdr:rowOff>28575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2868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9525</xdr:rowOff>
    </xdr:from>
    <xdr:to>
      <xdr:col>8</xdr:col>
      <xdr:colOff>752475</xdr:colOff>
      <xdr:row>1</xdr:row>
      <xdr:rowOff>9525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22007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0</xdr:rowOff>
    </xdr:from>
    <xdr:to>
      <xdr:col>7</xdr:col>
      <xdr:colOff>619125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1720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5</xdr:col>
      <xdr:colOff>609600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49244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oneCellAnchor>
    <xdr:from>
      <xdr:col>0</xdr:col>
      <xdr:colOff>619125</xdr:colOff>
      <xdr:row>17</xdr:row>
      <xdr:rowOff>238125</xdr:rowOff>
    </xdr:from>
    <xdr:ext cx="376257" cy="248851"/>
    <xdr:sp macro="" textlink="">
      <xdr:nvSpPr>
        <xdr:cNvPr id="4" name="CaixaDeTexto 3"/>
        <xdr:cNvSpPr txBox="1"/>
      </xdr:nvSpPr>
      <xdr:spPr>
        <a:xfrm>
          <a:off x="619125" y="3333750"/>
          <a:ext cx="3762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000"/>
            <a:t>***</a:t>
          </a: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6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877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250032</xdr:colOff>
      <xdr:row>0</xdr:row>
      <xdr:rowOff>59532</xdr:rowOff>
    </xdr:from>
    <xdr:to>
      <xdr:col>9</xdr:col>
      <xdr:colOff>792957</xdr:colOff>
      <xdr:row>0</xdr:row>
      <xdr:rowOff>250032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9813132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38100</xdr:rowOff>
    </xdr:from>
    <xdr:to>
      <xdr:col>11</xdr:col>
      <xdr:colOff>676275</xdr:colOff>
      <xdr:row>40</xdr:row>
      <xdr:rowOff>9526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0</xdr:row>
      <xdr:rowOff>66675</xdr:rowOff>
    </xdr:from>
    <xdr:to>
      <xdr:col>13</xdr:col>
      <xdr:colOff>581025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8953500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38100</xdr:colOff>
      <xdr:row>41</xdr:row>
      <xdr:rowOff>19050</xdr:rowOff>
    </xdr:from>
    <xdr:to>
      <xdr:col>12</xdr:col>
      <xdr:colOff>1</xdr:colOff>
      <xdr:row>80</xdr:row>
      <xdr:rowOff>152401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647700</xdr:colOff>
      <xdr:row>40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542925</xdr:colOff>
      <xdr:row>1</xdr:row>
      <xdr:rowOff>104775</xdr:rowOff>
    </xdr:to>
    <xdr:sp macro="" textlink="">
      <xdr:nvSpPr>
        <xdr:cNvPr id="4" name="CaixaDeTexto 3">
          <a:hlinkClick xmlns:r="http://schemas.openxmlformats.org/officeDocument/2006/relationships" r:id="rId2"/>
        </xdr:cNvPr>
        <xdr:cNvSpPr txBox="1"/>
      </xdr:nvSpPr>
      <xdr:spPr>
        <a:xfrm>
          <a:off x="9601200" y="762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41</xdr:row>
      <xdr:rowOff>0</xdr:rowOff>
    </xdr:from>
    <xdr:to>
      <xdr:col>12</xdr:col>
      <xdr:colOff>647700</xdr:colOff>
      <xdr:row>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66675</xdr:rowOff>
    </xdr:from>
    <xdr:to>
      <xdr:col>9</xdr:col>
      <xdr:colOff>609600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6238875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7</xdr:col>
      <xdr:colOff>666750</xdr:colOff>
      <xdr:row>24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0</xdr:rowOff>
    </xdr:from>
    <xdr:to>
      <xdr:col>7</xdr:col>
      <xdr:colOff>895350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P149"/>
  <sheetViews>
    <sheetView showGridLines="0" tabSelected="1" zoomScale="90" zoomScaleNormal="90" workbookViewId="0"/>
  </sheetViews>
  <sheetFormatPr defaultRowHeight="12.75" x14ac:dyDescent="0.2"/>
  <cols>
    <col min="1" max="1" width="0.625" style="1" customWidth="1"/>
    <col min="2" max="2" width="15.75" style="2" customWidth="1"/>
    <col min="3" max="3" width="0.625" style="2" customWidth="1"/>
    <col min="4" max="4" width="76.125" style="2" customWidth="1"/>
    <col min="5" max="5" width="11.75" style="3" customWidth="1"/>
    <col min="6" max="7" width="9" style="2"/>
    <col min="8" max="8" width="9" style="2" customWidth="1"/>
    <col min="9" max="16384" width="9" style="2"/>
  </cols>
  <sheetData>
    <row r="1" spans="1:5" ht="3" customHeight="1" x14ac:dyDescent="0.2"/>
    <row r="2" spans="1:5" s="7" customFormat="1" ht="18" customHeight="1" x14ac:dyDescent="0.2">
      <c r="A2" s="1"/>
      <c r="B2" s="4" t="s">
        <v>639</v>
      </c>
      <c r="C2" s="5"/>
      <c r="D2" s="5"/>
      <c r="E2" s="6"/>
    </row>
    <row r="3" spans="1:5" s="7" customFormat="1" ht="18" customHeight="1" x14ac:dyDescent="0.2">
      <c r="A3" s="1"/>
      <c r="B3" s="8" t="s">
        <v>410</v>
      </c>
      <c r="C3" s="8"/>
      <c r="D3" s="9"/>
      <c r="E3" s="10"/>
    </row>
    <row r="4" spans="1:5" ht="4.5" customHeight="1" thickBot="1" x14ac:dyDescent="0.25"/>
    <row r="5" spans="1:5" ht="19.5" customHeight="1" thickTop="1" x14ac:dyDescent="0.2">
      <c r="B5" s="366" t="s">
        <v>650</v>
      </c>
      <c r="C5" s="1"/>
      <c r="D5" s="370" t="str">
        <f>Glossário!B4</f>
        <v>GLOSSÁRIO DE SIGLAS</v>
      </c>
      <c r="E5" s="370"/>
    </row>
    <row r="6" spans="1:5" ht="4.5" customHeight="1" thickBot="1" x14ac:dyDescent="0.25">
      <c r="B6" s="366"/>
      <c r="C6" s="1"/>
      <c r="D6" s="12"/>
      <c r="E6" s="13"/>
    </row>
    <row r="7" spans="1:5" ht="19.5" customHeight="1" thickTop="1" x14ac:dyDescent="0.2">
      <c r="B7" s="366"/>
      <c r="C7" s="1"/>
      <c r="D7" s="370" t="str">
        <f>'Nota Introdutória'!C4</f>
        <v>NOTA INTRODUTÓRIA</v>
      </c>
      <c r="E7" s="370"/>
    </row>
    <row r="8" spans="1:5" ht="4.5" customHeight="1" thickBot="1" x14ac:dyDescent="0.25">
      <c r="B8" s="366"/>
      <c r="C8" s="1"/>
      <c r="D8" s="12"/>
      <c r="E8" s="13"/>
    </row>
    <row r="9" spans="1:5" ht="19.5" customHeight="1" thickTop="1" x14ac:dyDescent="0.2">
      <c r="B9" s="366"/>
      <c r="C9" s="1"/>
      <c r="D9" s="370" t="str">
        <f>GRÁFICO01!AA1</f>
        <v>GRÁFICO 1 - NÚMERO DE CANDIDATURAS PU2019/PU2018</v>
      </c>
      <c r="E9" s="370"/>
    </row>
    <row r="10" spans="1:5" ht="4.5" customHeight="1" thickBot="1" x14ac:dyDescent="0.25">
      <c r="B10" s="366"/>
      <c r="C10" s="1"/>
      <c r="D10" s="12"/>
      <c r="E10" s="13"/>
    </row>
    <row r="11" spans="1:5" ht="19.5" customHeight="1" thickTop="1" x14ac:dyDescent="0.2">
      <c r="B11" s="366"/>
      <c r="C11" s="1"/>
      <c r="D11" s="362" t="str">
        <f>'QUADRO01 - CONTINENTE'!A1</f>
        <v>QUADRO 1 - NÚMERO DE CANDIDATURAS, ÁREAS E ANIMAIS DECLARADOS, POR AJUDA/APOIO - PU2019/PU2018</v>
      </c>
      <c r="E11" s="11" t="str">
        <f>'QUADRO01 - CONTINENTE'!A2</f>
        <v>CONTINENTE</v>
      </c>
    </row>
    <row r="12" spans="1:5" ht="2.25" customHeight="1" thickBot="1" x14ac:dyDescent="0.25">
      <c r="B12" s="366"/>
      <c r="C12" s="1"/>
      <c r="D12" s="363"/>
      <c r="E12" s="13"/>
    </row>
    <row r="13" spans="1:5" ht="19.5" customHeight="1" thickTop="1" x14ac:dyDescent="0.2">
      <c r="B13" s="366"/>
      <c r="C13" s="1"/>
      <c r="D13" s="368"/>
      <c r="E13" s="11" t="str">
        <f>'QUADRO01 - MADEIRA'!A2</f>
        <v>MADEIRA</v>
      </c>
    </row>
    <row r="14" spans="1:5" ht="4.5" customHeight="1" thickBot="1" x14ac:dyDescent="0.25">
      <c r="B14" s="366"/>
      <c r="C14" s="1"/>
      <c r="D14" s="12"/>
      <c r="E14" s="13"/>
    </row>
    <row r="15" spans="1:5" ht="19.5" customHeight="1" thickTop="1" x14ac:dyDescent="0.2">
      <c r="B15" s="366"/>
      <c r="C15" s="1"/>
      <c r="D15" s="362" t="str">
        <f>GRÁFICO02!AB1</f>
        <v>GRÁFICO 2 - N.º DE CANDIDATURAS, POR AJUDA / APOIO
PU2019/PU2018</v>
      </c>
      <c r="E15" s="11" t="str">
        <f>GRÁFICO02!$AD$1</f>
        <v>CONTINENTE</v>
      </c>
    </row>
    <row r="16" spans="1:5" ht="2.25" customHeight="1" thickBot="1" x14ac:dyDescent="0.25">
      <c r="B16" s="366"/>
      <c r="C16" s="1"/>
      <c r="D16" s="363"/>
      <c r="E16" s="13"/>
    </row>
    <row r="17" spans="2:5" ht="19.5" customHeight="1" thickTop="1" x14ac:dyDescent="0.2">
      <c r="B17" s="366"/>
      <c r="C17" s="1"/>
      <c r="D17" s="368"/>
      <c r="E17" s="11" t="str">
        <f>GRÁFICO02!$AD$2</f>
        <v>MADEIRA</v>
      </c>
    </row>
    <row r="18" spans="2:5" ht="4.5" customHeight="1" thickBot="1" x14ac:dyDescent="0.25">
      <c r="B18" s="366"/>
      <c r="C18" s="1"/>
      <c r="D18" s="12"/>
      <c r="E18" s="13"/>
    </row>
    <row r="19" spans="2:5" ht="19.5" customHeight="1" thickTop="1" x14ac:dyDescent="0.2">
      <c r="B19" s="366"/>
      <c r="C19" s="1"/>
      <c r="D19" s="362" t="str">
        <f>GRÁFICO03!AB1</f>
        <v>GRÁFICO 3 - ÁREAS (HA), POR AJUDA / APOIO
PU2019/PU2018</v>
      </c>
      <c r="E19" s="11" t="str">
        <f>GRÁFICO03!$AD$1</f>
        <v>CONTINENTE</v>
      </c>
    </row>
    <row r="20" spans="2:5" ht="2.25" customHeight="1" thickBot="1" x14ac:dyDescent="0.25">
      <c r="B20" s="366"/>
      <c r="C20" s="1"/>
      <c r="D20" s="363"/>
      <c r="E20" s="13"/>
    </row>
    <row r="21" spans="2:5" ht="19.5" customHeight="1" thickTop="1" x14ac:dyDescent="0.2">
      <c r="B21" s="366"/>
      <c r="C21" s="1"/>
      <c r="D21" s="368"/>
      <c r="E21" s="11" t="str">
        <f>GRÁFICO03!$AD$2</f>
        <v>MADEIRA</v>
      </c>
    </row>
    <row r="22" spans="2:5" ht="4.5" customHeight="1" thickBot="1" x14ac:dyDescent="0.25">
      <c r="B22" s="366"/>
      <c r="C22" s="1"/>
      <c r="D22" s="12"/>
      <c r="E22" s="13"/>
    </row>
    <row r="23" spans="2:5" ht="19.5" customHeight="1" thickTop="1" x14ac:dyDescent="0.2">
      <c r="B23" s="366"/>
      <c r="C23" s="1"/>
      <c r="D23" s="370" t="str">
        <f>GRÁFICO04!AA1</f>
        <v>GRÁFICO 4 - MAA - ANIMAIS (CN) DECLARADOS - PU2019/PU2018</v>
      </c>
      <c r="E23" s="370"/>
    </row>
    <row r="24" spans="2:5" ht="4.5" customHeight="1" thickBot="1" x14ac:dyDescent="0.25">
      <c r="B24" s="366"/>
      <c r="C24" s="1"/>
      <c r="D24" s="12"/>
      <c r="E24" s="13"/>
    </row>
    <row r="25" spans="2:5" ht="19.5" customHeight="1" thickTop="1" x14ac:dyDescent="0.2">
      <c r="B25" s="366"/>
      <c r="C25" s="1"/>
      <c r="D25" s="362" t="str">
        <f>'QUADRO02 - CONTINENTE'!A1</f>
        <v>QUADRO 2 - NÚMERO DE CANDIDATURAS E ÁREAS (HA) DECLARADAS, POR CULTURA - PU2019</v>
      </c>
      <c r="E25" s="11" t="str">
        <f>'QUADRO02 - CONTINENTE'!A2</f>
        <v>CONTINENTE</v>
      </c>
    </row>
    <row r="26" spans="2:5" ht="2.25" customHeight="1" thickBot="1" x14ac:dyDescent="0.25">
      <c r="B26" s="366"/>
      <c r="C26" s="1"/>
      <c r="D26" s="363"/>
      <c r="E26" s="13"/>
    </row>
    <row r="27" spans="2:5" ht="19.5" customHeight="1" thickTop="1" x14ac:dyDescent="0.2">
      <c r="B27" s="366"/>
      <c r="C27" s="1"/>
      <c r="D27" s="363"/>
      <c r="E27" s="11" t="str">
        <f>'QUADRO02 - MADEIRA'!A2</f>
        <v>MADEIRA</v>
      </c>
    </row>
    <row r="28" spans="2:5" ht="4.5" customHeight="1" thickBot="1" x14ac:dyDescent="0.25">
      <c r="B28" s="366"/>
      <c r="C28" s="1"/>
      <c r="D28" s="363"/>
      <c r="E28" s="13"/>
    </row>
    <row r="29" spans="2:5" ht="19.5" customHeight="1" thickTop="1" x14ac:dyDescent="0.2">
      <c r="B29" s="366"/>
      <c r="C29" s="1"/>
      <c r="D29" s="363"/>
      <c r="E29" s="11" t="s">
        <v>376</v>
      </c>
    </row>
    <row r="30" spans="2:5" ht="4.5" customHeight="1" thickBot="1" x14ac:dyDescent="0.25">
      <c r="B30" s="366"/>
      <c r="C30" s="1"/>
      <c r="D30" s="363"/>
      <c r="E30" s="332"/>
    </row>
    <row r="31" spans="2:5" ht="19.5" customHeight="1" thickTop="1" x14ac:dyDescent="0.2">
      <c r="B31" s="366"/>
      <c r="C31" s="1"/>
      <c r="D31" s="363"/>
      <c r="E31" s="11" t="s">
        <v>542</v>
      </c>
    </row>
    <row r="32" spans="2:5" ht="4.5" customHeight="1" thickBot="1" x14ac:dyDescent="0.25">
      <c r="B32" s="366"/>
      <c r="C32" s="1"/>
      <c r="D32" s="363"/>
      <c r="E32" s="332"/>
    </row>
    <row r="33" spans="2:5" ht="19.5" customHeight="1" thickTop="1" x14ac:dyDescent="0.2">
      <c r="B33" s="366"/>
      <c r="C33" s="1"/>
      <c r="D33" s="363"/>
      <c r="E33" s="11" t="s">
        <v>543</v>
      </c>
    </row>
    <row r="34" spans="2:5" ht="4.5" customHeight="1" thickBot="1" x14ac:dyDescent="0.25">
      <c r="B34" s="366"/>
      <c r="C34" s="1"/>
      <c r="D34" s="363"/>
      <c r="E34" s="332"/>
    </row>
    <row r="35" spans="2:5" ht="19.5" customHeight="1" thickTop="1" x14ac:dyDescent="0.2">
      <c r="B35" s="366"/>
      <c r="C35" s="1"/>
      <c r="D35" s="363"/>
      <c r="E35" s="11" t="s">
        <v>544</v>
      </c>
    </row>
    <row r="36" spans="2:5" ht="4.5" customHeight="1" thickBot="1" x14ac:dyDescent="0.25">
      <c r="B36" s="366"/>
      <c r="C36" s="1"/>
      <c r="D36" s="363"/>
      <c r="E36" s="332"/>
    </row>
    <row r="37" spans="2:5" ht="19.5" customHeight="1" thickTop="1" x14ac:dyDescent="0.2">
      <c r="B37" s="366"/>
      <c r="C37" s="1"/>
      <c r="D37" s="363"/>
      <c r="E37" s="11" t="s">
        <v>545</v>
      </c>
    </row>
    <row r="38" spans="2:5" ht="4.5" customHeight="1" thickBot="1" x14ac:dyDescent="0.25">
      <c r="B38" s="366"/>
      <c r="C38" s="1"/>
      <c r="D38" s="363"/>
      <c r="E38" s="332"/>
    </row>
    <row r="39" spans="2:5" ht="19.5" customHeight="1" thickTop="1" x14ac:dyDescent="0.2">
      <c r="B39" s="366"/>
      <c r="C39" s="1"/>
      <c r="D39" s="363"/>
      <c r="E39" s="11" t="s">
        <v>546</v>
      </c>
    </row>
    <row r="40" spans="2:5" ht="4.5" customHeight="1" thickBot="1" x14ac:dyDescent="0.25">
      <c r="B40" s="366"/>
      <c r="C40" s="1"/>
      <c r="D40" s="363"/>
      <c r="E40" s="332"/>
    </row>
    <row r="41" spans="2:5" ht="19.5" customHeight="1" thickTop="1" x14ac:dyDescent="0.2">
      <c r="B41" s="366"/>
      <c r="C41" s="1"/>
      <c r="D41" s="363"/>
      <c r="E41" s="11" t="s">
        <v>547</v>
      </c>
    </row>
    <row r="42" spans="2:5" ht="4.5" customHeight="1" thickBot="1" x14ac:dyDescent="0.25">
      <c r="B42" s="366"/>
      <c r="C42" s="1"/>
      <c r="D42" s="12"/>
      <c r="E42" s="13"/>
    </row>
    <row r="43" spans="2:5" ht="19.5" customHeight="1" thickTop="1" x14ac:dyDescent="0.2">
      <c r="B43" s="366"/>
      <c r="C43" s="1"/>
      <c r="D43" s="362" t="str">
        <f>'QUADRO03 - CONTINENTE'!A1</f>
        <v>QUADRO 3 - ÁREAS (HA) DOS CEREAIS POR VARIEDADE / FINALIDADE - PU2019</v>
      </c>
      <c r="E43" s="11" t="str">
        <f>'QUADRO03 - CONTINENTE'!A3</f>
        <v>CONTINENTE</v>
      </c>
    </row>
    <row r="44" spans="2:5" ht="2.25" customHeight="1" thickBot="1" x14ac:dyDescent="0.25">
      <c r="B44" s="366"/>
      <c r="C44" s="1"/>
      <c r="D44" s="363"/>
      <c r="E44" s="13"/>
    </row>
    <row r="45" spans="2:5" ht="19.5" customHeight="1" thickTop="1" x14ac:dyDescent="0.2">
      <c r="B45" s="366"/>
      <c r="C45" s="1"/>
      <c r="D45" s="368"/>
      <c r="E45" s="11" t="str">
        <f>'QUADRO03 - MADEIRA'!A3</f>
        <v>MADEIRA</v>
      </c>
    </row>
    <row r="46" spans="2:5" ht="4.5" customHeight="1" thickBot="1" x14ac:dyDescent="0.25">
      <c r="B46" s="366"/>
      <c r="C46" s="1"/>
      <c r="D46" s="12"/>
      <c r="E46" s="13"/>
    </row>
    <row r="47" spans="2:5" ht="19.5" customHeight="1" thickTop="1" x14ac:dyDescent="0.2">
      <c r="B47" s="366"/>
      <c r="C47" s="1"/>
      <c r="D47" s="362" t="str">
        <f>'QUADRO04 - CONTINENTE'!A1</f>
        <v>QUADRO 4 - ÁREAS (HA) DE HORTÍCOLAS POR FINALIDADE - PU2019</v>
      </c>
      <c r="E47" s="11" t="str">
        <f>'QUADRO04 - CONTINENTE'!A2</f>
        <v>CONTINENTE</v>
      </c>
    </row>
    <row r="48" spans="2:5" ht="2.25" customHeight="1" thickBot="1" x14ac:dyDescent="0.25">
      <c r="B48" s="366"/>
      <c r="C48" s="1"/>
      <c r="D48" s="363"/>
      <c r="E48" s="13"/>
    </row>
    <row r="49" spans="2:5" ht="19.5" customHeight="1" thickTop="1" x14ac:dyDescent="0.2">
      <c r="B49" s="366"/>
      <c r="C49" s="1"/>
      <c r="D49" s="368"/>
      <c r="E49" s="11" t="str">
        <f>'QUADRO04 - MADEIRA'!A2</f>
        <v>MADEIRA</v>
      </c>
    </row>
    <row r="50" spans="2:5" ht="4.5" customHeight="1" thickBot="1" x14ac:dyDescent="0.25">
      <c r="B50" s="366"/>
      <c r="C50" s="1"/>
      <c r="D50" s="12"/>
      <c r="E50" s="13"/>
    </row>
    <row r="51" spans="2:5" ht="19.5" customHeight="1" thickTop="1" x14ac:dyDescent="0.2">
      <c r="B51" s="366"/>
      <c r="C51" s="1"/>
      <c r="D51" s="362" t="str">
        <f>'QUADRO05 - CONTINENTE'!A1</f>
        <v>QUADRO 5 - ÁREAS (HA) DE OLIVAL E VINHA POR VARIEDADE / FINALIDADE - PU2019</v>
      </c>
      <c r="E51" s="11" t="str">
        <f>'QUADRO05 - CONTINENTE'!A2</f>
        <v>CONTINENTE</v>
      </c>
    </row>
    <row r="52" spans="2:5" ht="2.25" customHeight="1" thickBot="1" x14ac:dyDescent="0.25">
      <c r="B52" s="366"/>
      <c r="C52" s="1"/>
      <c r="D52" s="363"/>
      <c r="E52" s="13"/>
    </row>
    <row r="53" spans="2:5" ht="19.5" customHeight="1" thickTop="1" x14ac:dyDescent="0.2">
      <c r="B53" s="366"/>
      <c r="C53" s="1"/>
      <c r="D53" s="368"/>
      <c r="E53" s="11" t="str">
        <f>'QUADRO05 - MADEIRA'!A2</f>
        <v>MADEIRA</v>
      </c>
    </row>
    <row r="54" spans="2:5" ht="4.5" customHeight="1" thickBot="1" x14ac:dyDescent="0.25">
      <c r="B54" s="366"/>
      <c r="C54" s="1"/>
      <c r="D54" s="12"/>
      <c r="E54" s="13"/>
    </row>
    <row r="55" spans="2:5" ht="19.5" customHeight="1" thickTop="1" x14ac:dyDescent="0.2">
      <c r="B55" s="366"/>
      <c r="C55" s="1"/>
      <c r="D55" s="370" t="str">
        <f>QUADRO06!A1</f>
        <v>QUADRO 6 - N.º DE CANDIDATURAS E ÁREAS (HA) DECLARADAS, POR CULTURA RPB - PU2019</v>
      </c>
      <c r="E55" s="370"/>
    </row>
    <row r="56" spans="2:5" ht="4.5" customHeight="1" thickBot="1" x14ac:dyDescent="0.25">
      <c r="B56" s="366"/>
      <c r="C56" s="1"/>
      <c r="D56" s="12"/>
      <c r="E56" s="13"/>
    </row>
    <row r="57" spans="2:5" ht="19.5" customHeight="1" thickTop="1" x14ac:dyDescent="0.2">
      <c r="B57" s="366"/>
      <c r="C57" s="1"/>
      <c r="D57" s="370" t="str">
        <f>QUADRO07!A1</f>
        <v>QUADRO 7 - N.º DE CANDIDATURAS E ÁREAS (HA) DECLARADAS, POR CULTURA RPA - PU2019</v>
      </c>
      <c r="E57" s="370"/>
    </row>
    <row r="58" spans="2:5" ht="4.5" customHeight="1" thickBot="1" x14ac:dyDescent="0.25">
      <c r="B58" s="366"/>
      <c r="C58" s="1"/>
      <c r="D58" s="12"/>
      <c r="E58" s="13"/>
    </row>
    <row r="59" spans="2:5" ht="19.5" customHeight="1" thickTop="1" x14ac:dyDescent="0.2">
      <c r="B59" s="366"/>
      <c r="C59" s="1"/>
      <c r="D59" s="370" t="str">
        <f>GRÁFICO05!AA1</f>
        <v>GRÁFICO 5 - TRANSFERÊNCIAS - N.º DE COMUNICAÇÕES (MODELO T) - PU2019</v>
      </c>
      <c r="E59" s="370"/>
    </row>
    <row r="60" spans="2:5" ht="4.5" customHeight="1" thickBot="1" x14ac:dyDescent="0.25">
      <c r="B60" s="366"/>
      <c r="C60" s="1"/>
      <c r="D60" s="12"/>
      <c r="E60" s="13"/>
    </row>
    <row r="61" spans="2:5" ht="19.5" customHeight="1" thickTop="1" x14ac:dyDescent="0.2">
      <c r="B61" s="366"/>
      <c r="C61" s="1"/>
      <c r="D61" s="370" t="str">
        <f>GRÁFICO06!AA1</f>
        <v>GRÁFICO 6 - TRANSFERÊNCIAS - DIREITOS/ÁREA (HA) (MODELO T) - PU2019</v>
      </c>
      <c r="E61" s="370"/>
    </row>
    <row r="62" spans="2:5" ht="4.5" customHeight="1" thickBot="1" x14ac:dyDescent="0.25">
      <c r="B62" s="366"/>
      <c r="C62" s="1"/>
      <c r="D62" s="14"/>
      <c r="E62" s="13"/>
    </row>
    <row r="63" spans="2:5" ht="19.5" customHeight="1" thickTop="1" x14ac:dyDescent="0.2">
      <c r="B63" s="366"/>
      <c r="C63" s="1"/>
      <c r="D63" s="370" t="str">
        <f>GRÁFICO07!AA4</f>
        <v>GRÁFICO 7 - TRANSFERÊNCIAS - N.º DE COMUNICAÇÕES POR TIPO (MODELO T) - PU2019</v>
      </c>
      <c r="E63" s="370"/>
    </row>
    <row r="64" spans="2:5" ht="4.5" customHeight="1" thickBot="1" x14ac:dyDescent="0.25">
      <c r="B64" s="366"/>
      <c r="C64" s="1"/>
      <c r="D64" s="14"/>
      <c r="E64" s="13"/>
    </row>
    <row r="65" spans="2:5" ht="19.5" customHeight="1" thickTop="1" x14ac:dyDescent="0.2">
      <c r="B65" s="366"/>
      <c r="C65" s="1"/>
      <c r="D65" s="370" t="str">
        <f>GRÁFICO08!AA4</f>
        <v>GRÁFICO 8 -  TRANSFERÊNCIAS - DIREITOS POR TIPO (MODELO T) - PU2019</v>
      </c>
      <c r="E65" s="370"/>
    </row>
    <row r="66" spans="2:5" ht="4.5" customHeight="1" thickBot="1" x14ac:dyDescent="0.25">
      <c r="B66" s="366"/>
      <c r="C66" s="1"/>
      <c r="D66" s="14"/>
      <c r="E66" s="13"/>
    </row>
    <row r="67" spans="2:5" ht="19.5" customHeight="1" thickTop="1" x14ac:dyDescent="0.2">
      <c r="B67" s="366"/>
      <c r="C67" s="1"/>
      <c r="D67" s="362" t="str">
        <f>'QUADRO08 - CONTINENTE'!A1</f>
        <v>QUADRO 8 - N.º DE CANDIDATURAS, ÁREAS (HA) E ANIMAIS DECLARADOS, POR MEDIDA MAA - PU2019</v>
      </c>
      <c r="E67" s="11" t="str">
        <f>'QUADRO08 - CONTINENTE'!A3</f>
        <v>CONTINENTE</v>
      </c>
    </row>
    <row r="68" spans="2:5" ht="2.25" customHeight="1" thickBot="1" x14ac:dyDescent="0.25">
      <c r="B68" s="366"/>
      <c r="C68" s="1"/>
      <c r="D68" s="363"/>
      <c r="E68" s="13"/>
    </row>
    <row r="69" spans="2:5" ht="19.5" customHeight="1" thickTop="1" x14ac:dyDescent="0.2">
      <c r="B69" s="366"/>
      <c r="C69" s="1"/>
      <c r="D69" s="368"/>
      <c r="E69" s="11" t="str">
        <f>'QUADRO08 - MADEIRA'!A3</f>
        <v>MADEIRA</v>
      </c>
    </row>
    <row r="70" spans="2:5" ht="4.5" customHeight="1" thickBot="1" x14ac:dyDescent="0.25">
      <c r="B70" s="366"/>
      <c r="C70" s="1"/>
      <c r="D70" s="14"/>
      <c r="E70" s="13"/>
    </row>
    <row r="71" spans="2:5" ht="19.5" customHeight="1" thickTop="1" x14ac:dyDescent="0.2">
      <c r="B71" s="366"/>
      <c r="C71" s="1"/>
      <c r="D71" s="370" t="str">
        <f>QUADRO09!A1</f>
        <v>QUADRO 9 - N.º DE CANDIDATURAS PU E POR REGIÃO - PU2019/PU2018</v>
      </c>
      <c r="E71" s="370"/>
    </row>
    <row r="72" spans="2:5" ht="4.5" customHeight="1" thickBot="1" x14ac:dyDescent="0.25">
      <c r="B72" s="366"/>
      <c r="C72" s="1"/>
      <c r="D72" s="14"/>
      <c r="E72" s="13"/>
    </row>
    <row r="73" spans="2:5" ht="19.5" customHeight="1" thickTop="1" x14ac:dyDescent="0.2">
      <c r="B73" s="366"/>
      <c r="C73" s="1"/>
      <c r="D73" s="370" t="str">
        <f>QUADRO09!AA1</f>
        <v>GRÁFICO 9 - NÚMERO DE CANDIDATURAS PU, POR REGIÃO - PU2019</v>
      </c>
      <c r="E73" s="370"/>
    </row>
    <row r="74" spans="2:5" ht="4.5" customHeight="1" thickBot="1" x14ac:dyDescent="0.25">
      <c r="B74" s="366"/>
      <c r="C74" s="1"/>
      <c r="D74" s="14"/>
      <c r="E74" s="13"/>
    </row>
    <row r="75" spans="2:5" ht="19.5" customHeight="1" thickTop="1" x14ac:dyDescent="0.2">
      <c r="B75" s="366"/>
      <c r="C75" s="1"/>
      <c r="D75" s="370" t="str">
        <f>QUADRO09!AA2</f>
        <v>GRÁFICO 10 - NÚMERO DE CANDIDATURAS PU, POR REGIÃO - PU2018</v>
      </c>
      <c r="E75" s="370"/>
    </row>
    <row r="76" spans="2:5" ht="4.5" customHeight="1" thickBot="1" x14ac:dyDescent="0.25">
      <c r="B76" s="366"/>
      <c r="C76" s="1"/>
      <c r="D76" s="14"/>
      <c r="E76" s="13"/>
    </row>
    <row r="77" spans="2:5" ht="19.5" customHeight="1" thickTop="1" x14ac:dyDescent="0.2">
      <c r="B77" s="366"/>
      <c r="C77" s="1"/>
      <c r="D77" s="370" t="str">
        <f>QUADRO10!A1</f>
        <v>QUADRO 10 - N.º DE CANDIDATURAS RPB, ÁREA (HA) E POR REGIÃO - PU2019</v>
      </c>
      <c r="E77" s="370"/>
    </row>
    <row r="78" spans="2:5" ht="4.5" customHeight="1" thickBot="1" x14ac:dyDescent="0.25">
      <c r="B78" s="366"/>
      <c r="C78" s="1"/>
      <c r="D78" s="14"/>
      <c r="E78" s="13"/>
    </row>
    <row r="79" spans="2:5" ht="19.5" customHeight="1" thickTop="1" x14ac:dyDescent="0.2">
      <c r="B79" s="366"/>
      <c r="C79" s="1"/>
      <c r="D79" s="370" t="str">
        <f>QUADRO10!AA1</f>
        <v>GRÁFICO 11 - NÚMERO DE CANDIDATURAS RPB, POR REGIÃO - PU2019</v>
      </c>
      <c r="E79" s="370"/>
    </row>
    <row r="80" spans="2:5" ht="4.5" customHeight="1" x14ac:dyDescent="0.2">
      <c r="B80" s="366"/>
      <c r="C80" s="1"/>
      <c r="D80" s="14"/>
      <c r="E80" s="13"/>
    </row>
    <row r="81" spans="2:5" ht="19.5" customHeight="1" x14ac:dyDescent="0.2">
      <c r="B81" s="366"/>
      <c r="C81" s="1"/>
      <c r="D81" s="369" t="str">
        <f>QUADRO10!AA3</f>
        <v>GRÁFICO 11a - NÚMERO DE CANDIDATURAS RPB, POR REGIÃO - PU2018</v>
      </c>
      <c r="E81" s="369"/>
    </row>
    <row r="82" spans="2:5" ht="4.5" customHeight="1" thickBot="1" x14ac:dyDescent="0.25">
      <c r="B82" s="366"/>
      <c r="C82" s="1"/>
      <c r="D82" s="14"/>
      <c r="E82" s="13"/>
    </row>
    <row r="83" spans="2:5" ht="19.5" customHeight="1" thickTop="1" x14ac:dyDescent="0.2">
      <c r="B83" s="366"/>
      <c r="C83" s="1"/>
      <c r="D83" s="370" t="str">
        <f>QUADRO10!AA2</f>
        <v>GRÁFICO 12 - ÁREA RPB, POR REGIÃO - PU2019</v>
      </c>
      <c r="E83" s="370"/>
    </row>
    <row r="84" spans="2:5" ht="4.5" customHeight="1" thickBot="1" x14ac:dyDescent="0.25">
      <c r="B84" s="366"/>
      <c r="C84" s="1"/>
      <c r="D84" s="14"/>
      <c r="E84" s="13"/>
    </row>
    <row r="85" spans="2:5" ht="19.5" customHeight="1" thickTop="1" x14ac:dyDescent="0.2">
      <c r="B85" s="366"/>
      <c r="C85" s="1"/>
      <c r="D85" s="370" t="str">
        <f>QUADRO10!AA4</f>
        <v>GRÁFICO 12a - ÁREA RPB, POR REGIÃO - PU2018</v>
      </c>
      <c r="E85" s="370"/>
    </row>
    <row r="86" spans="2:5" ht="4.5" customHeight="1" thickBot="1" x14ac:dyDescent="0.25">
      <c r="B86" s="366"/>
      <c r="C86" s="1"/>
      <c r="D86" s="14"/>
      <c r="E86" s="13"/>
    </row>
    <row r="87" spans="2:5" ht="19.5" customHeight="1" thickTop="1" x14ac:dyDescent="0.2">
      <c r="B87" s="366"/>
      <c r="C87" s="1"/>
      <c r="D87" s="370" t="str">
        <f>QUADRO11!A1</f>
        <v>QUADRO 11 - N.º DE CANDIDATURAS RPA, ÁREA (HA), POR REGIÃO - PU2019</v>
      </c>
      <c r="E87" s="370"/>
    </row>
    <row r="88" spans="2:5" ht="4.5" customHeight="1" thickBot="1" x14ac:dyDescent="0.25">
      <c r="B88" s="366"/>
      <c r="C88" s="1"/>
      <c r="D88" s="14"/>
      <c r="E88" s="13"/>
    </row>
    <row r="89" spans="2:5" ht="19.5" customHeight="1" thickTop="1" x14ac:dyDescent="0.2">
      <c r="B89" s="366"/>
      <c r="C89" s="1"/>
      <c r="D89" s="370" t="str">
        <f>QUADRO11!AA1</f>
        <v>GRÁFICO 13 - NÚMERO DE CANDIDATURAS RPA, POR REGIÃO - PU2019</v>
      </c>
      <c r="E89" s="370"/>
    </row>
    <row r="90" spans="2:5" ht="4.5" customHeight="1" thickBot="1" x14ac:dyDescent="0.25">
      <c r="B90" s="366"/>
      <c r="C90" s="1"/>
      <c r="D90" s="14"/>
      <c r="E90" s="13"/>
    </row>
    <row r="91" spans="2:5" ht="19.5" customHeight="1" thickTop="1" x14ac:dyDescent="0.2">
      <c r="B91" s="366"/>
      <c r="C91" s="1"/>
      <c r="D91" s="370" t="str">
        <f>QUADRO11!AA3</f>
        <v>GRÁFICO 13a - NÚMERO DE CANDIDATURAS RPA, POR REGIÃO - PU2018</v>
      </c>
      <c r="E91" s="370"/>
    </row>
    <row r="92" spans="2:5" ht="4.5" customHeight="1" thickBot="1" x14ac:dyDescent="0.25">
      <c r="B92" s="366"/>
      <c r="C92" s="1"/>
      <c r="D92" s="14"/>
      <c r="E92" s="13"/>
    </row>
    <row r="93" spans="2:5" ht="19.5" customHeight="1" thickTop="1" x14ac:dyDescent="0.2">
      <c r="B93" s="366"/>
      <c r="C93" s="1"/>
      <c r="D93" s="370" t="str">
        <f>QUADRO11!AA2</f>
        <v>GRÁFICO 14 - ÁREA RPA, POR REGIÃO - PU2019</v>
      </c>
      <c r="E93" s="370"/>
    </row>
    <row r="94" spans="2:5" ht="4.5" customHeight="1" thickBot="1" x14ac:dyDescent="0.25">
      <c r="B94" s="366"/>
      <c r="C94" s="1"/>
      <c r="D94" s="14"/>
      <c r="E94" s="13"/>
    </row>
    <row r="95" spans="2:5" ht="19.5" customHeight="1" thickTop="1" x14ac:dyDescent="0.2">
      <c r="B95" s="366"/>
      <c r="C95" s="1"/>
      <c r="D95" s="370" t="str">
        <f>QUADRO11!AA4</f>
        <v>GRÁFICO 14a - ÁREA RPA, POR REGIÃO - PU2018</v>
      </c>
      <c r="E95" s="370"/>
    </row>
    <row r="96" spans="2:5" ht="4.5" customHeight="1" thickBot="1" x14ac:dyDescent="0.25">
      <c r="B96" s="366"/>
      <c r="C96" s="1"/>
      <c r="D96" s="14"/>
      <c r="E96" s="13"/>
    </row>
    <row r="97" spans="2:5" ht="19.5" customHeight="1" thickTop="1" x14ac:dyDescent="0.2">
      <c r="B97" s="366"/>
      <c r="C97" s="1"/>
      <c r="D97" s="370" t="str">
        <f>QUADRO12!A1</f>
        <v>QUADRO 12 - N.º DE CANDIDATURAS MZD, ÁREA (HA) E POR REGIÃO - PU2019/PU2018</v>
      </c>
      <c r="E97" s="370"/>
    </row>
    <row r="98" spans="2:5" ht="4.5" customHeight="1" thickBot="1" x14ac:dyDescent="0.25">
      <c r="B98" s="366"/>
      <c r="C98" s="1"/>
      <c r="D98" s="14"/>
      <c r="E98" s="13"/>
    </row>
    <row r="99" spans="2:5" ht="19.5" customHeight="1" thickTop="1" x14ac:dyDescent="0.2">
      <c r="B99" s="366"/>
      <c r="C99" s="1"/>
      <c r="D99" s="370" t="str">
        <f>QUADRO12!AA1</f>
        <v>GRÁFICO 15 - NÚMERO DE CANDIDATURAS MZD, POR REGIÃO - PU2019</v>
      </c>
      <c r="E99" s="370"/>
    </row>
    <row r="100" spans="2:5" ht="4.5" customHeight="1" thickBot="1" x14ac:dyDescent="0.25">
      <c r="B100" s="366"/>
      <c r="C100" s="1"/>
      <c r="D100" s="14"/>
      <c r="E100" s="13"/>
    </row>
    <row r="101" spans="2:5" ht="19.5" customHeight="1" thickTop="1" x14ac:dyDescent="0.2">
      <c r="B101" s="366"/>
      <c r="C101" s="1"/>
      <c r="D101" s="370" t="str">
        <f>QUADRO12!AA2</f>
        <v>GRÁFICO 16 - ÁREA MZD, POR REGIÃO - PU2019</v>
      </c>
      <c r="E101" s="370"/>
    </row>
    <row r="102" spans="2:5" ht="4.5" customHeight="1" thickBot="1" x14ac:dyDescent="0.25">
      <c r="B102" s="366"/>
      <c r="C102" s="1"/>
      <c r="D102" s="14"/>
      <c r="E102" s="13"/>
    </row>
    <row r="103" spans="2:5" ht="19.5" customHeight="1" thickTop="1" x14ac:dyDescent="0.2">
      <c r="B103" s="366"/>
      <c r="C103" s="1"/>
      <c r="D103" s="370" t="str">
        <f>QUADRO12!AA3</f>
        <v>GRÁFICO 17 - NÚMERO DE CANDIDATURAS MZD, POR REGIÃO - PU2018</v>
      </c>
      <c r="E103" s="370"/>
    </row>
    <row r="104" spans="2:5" ht="4.5" customHeight="1" thickBot="1" x14ac:dyDescent="0.25">
      <c r="B104" s="366"/>
      <c r="C104" s="1"/>
      <c r="D104" s="14"/>
      <c r="E104" s="13"/>
    </row>
    <row r="105" spans="2:5" ht="19.5" customHeight="1" thickTop="1" x14ac:dyDescent="0.2">
      <c r="B105" s="366"/>
      <c r="C105" s="1"/>
      <c r="D105" s="370" t="str">
        <f>QUADRO12!AA4</f>
        <v>GRÁFICO 18 - ÁREA MZD, POR REGIÃO - PU2018</v>
      </c>
      <c r="E105" s="370"/>
    </row>
    <row r="106" spans="2:5" ht="4.5" customHeight="1" thickBot="1" x14ac:dyDescent="0.25">
      <c r="B106" s="366"/>
      <c r="C106" s="1"/>
      <c r="D106" s="14"/>
      <c r="E106" s="13"/>
    </row>
    <row r="107" spans="2:5" ht="19.5" customHeight="1" thickTop="1" x14ac:dyDescent="0.2">
      <c r="B107" s="366"/>
      <c r="C107" s="1"/>
      <c r="D107" s="370" t="str">
        <f>QUADRO13!A1</f>
        <v>QUADRO 13 - N.º DE CANDIDATURAS MAA, ÁREA (HA) E ANIMAIS (CN), POR REGIÃO - PU2019/PU2018</v>
      </c>
      <c r="E107" s="370"/>
    </row>
    <row r="108" spans="2:5" ht="4.5" customHeight="1" thickBot="1" x14ac:dyDescent="0.25">
      <c r="B108" s="366"/>
      <c r="C108" s="1"/>
      <c r="D108" s="14"/>
      <c r="E108" s="13"/>
    </row>
    <row r="109" spans="2:5" ht="19.5" customHeight="1" thickTop="1" x14ac:dyDescent="0.2">
      <c r="B109" s="366"/>
      <c r="C109" s="1"/>
      <c r="D109" s="370" t="str">
        <f>QUADRO13!AA1</f>
        <v>GRÁFICO 19 - NÚMERO DE CANDIDATURAS MAA, POR REGIÃO - PU2019</v>
      </c>
      <c r="E109" s="370"/>
    </row>
    <row r="110" spans="2:5" ht="4.5" customHeight="1" thickBot="1" x14ac:dyDescent="0.25">
      <c r="B110" s="366"/>
      <c r="C110" s="1"/>
      <c r="D110" s="14"/>
      <c r="E110" s="13"/>
    </row>
    <row r="111" spans="2:5" ht="19.5" customHeight="1" thickTop="1" x14ac:dyDescent="0.2">
      <c r="B111" s="366"/>
      <c r="C111" s="1"/>
      <c r="D111" s="370" t="str">
        <f>QUADRO13!AA2</f>
        <v>GRÁFICO 20 - ÁREA MAA, POR REGIÃO - PU2019</v>
      </c>
      <c r="E111" s="370"/>
    </row>
    <row r="112" spans="2:5" ht="4.5" customHeight="1" thickBot="1" x14ac:dyDescent="0.25">
      <c r="B112" s="366"/>
      <c r="C112" s="1"/>
      <c r="D112" s="14"/>
      <c r="E112" s="13"/>
    </row>
    <row r="113" spans="1:16" ht="19.5" customHeight="1" thickTop="1" x14ac:dyDescent="0.2">
      <c r="B113" s="366"/>
      <c r="C113" s="1"/>
      <c r="D113" s="370" t="str">
        <f>QUADRO13!AA3</f>
        <v>GRÁFICO 21 - ANIMAIS MAA, POR REGIÃO - PU2019</v>
      </c>
      <c r="E113" s="370"/>
    </row>
    <row r="114" spans="1:16" ht="4.5" customHeight="1" thickBot="1" x14ac:dyDescent="0.25">
      <c r="B114" s="366"/>
      <c r="C114" s="1"/>
      <c r="D114" s="14"/>
      <c r="E114" s="13"/>
    </row>
    <row r="115" spans="1:16" ht="19.5" customHeight="1" thickTop="1" x14ac:dyDescent="0.2">
      <c r="B115" s="366"/>
      <c r="C115" s="1"/>
      <c r="D115" s="370" t="str">
        <f>QUADRO13!AA4</f>
        <v>GRÁFICO 22 - NÚMERO DE CANDIDATURAS MAA, POR REGIÃO - PU2018</v>
      </c>
      <c r="E115" s="370"/>
    </row>
    <row r="116" spans="1:16" ht="4.5" customHeight="1" thickBot="1" x14ac:dyDescent="0.25">
      <c r="B116" s="366"/>
      <c r="C116" s="1"/>
      <c r="D116" s="14"/>
      <c r="E116" s="13"/>
    </row>
    <row r="117" spans="1:16" ht="19.5" customHeight="1" thickTop="1" x14ac:dyDescent="0.2">
      <c r="B117" s="366"/>
      <c r="C117" s="1"/>
      <c r="D117" s="370" t="str">
        <f>QUADRO13!AA5</f>
        <v>GRÁFICO 23 - ÁREA MAA, POR REGIÃO - PU2018</v>
      </c>
      <c r="E117" s="370"/>
    </row>
    <row r="118" spans="1:16" ht="4.5" customHeight="1" thickBot="1" x14ac:dyDescent="0.25">
      <c r="B118" s="366"/>
      <c r="C118" s="1"/>
      <c r="D118" s="14"/>
      <c r="E118" s="13"/>
    </row>
    <row r="119" spans="1:16" ht="19.5" customHeight="1" thickTop="1" x14ac:dyDescent="0.2">
      <c r="B119" s="366"/>
      <c r="C119" s="1"/>
      <c r="D119" s="370" t="str">
        <f>QUADRO13!AA6</f>
        <v>GRÁFICO 24 - ANIMAIS MAA, POR REGIÃO - PU2018</v>
      </c>
      <c r="E119" s="370"/>
    </row>
    <row r="120" spans="1:16" ht="4.5" customHeight="1" thickBot="1" x14ac:dyDescent="0.25">
      <c r="B120" s="366"/>
      <c r="C120" s="1"/>
      <c r="D120" s="14"/>
      <c r="E120" s="13"/>
    </row>
    <row r="121" spans="1:16" ht="19.5" customHeight="1" thickTop="1" x14ac:dyDescent="0.2">
      <c r="B121" s="367"/>
      <c r="C121" s="1"/>
      <c r="D121" s="370" t="str">
        <f>QUADRO14!B1</f>
        <v>QUADRO 14 - N.º DE CANDIDATURAS PU POR ENTIDADE RECETORA - PU2019/PU2018</v>
      </c>
      <c r="E121" s="370"/>
    </row>
    <row r="122" spans="1:16" ht="4.5" customHeight="1" thickBot="1" x14ac:dyDescent="0.25">
      <c r="B122" s="15"/>
      <c r="C122" s="1"/>
      <c r="D122" s="16"/>
      <c r="E122" s="17"/>
    </row>
    <row r="123" spans="1:16" s="22" customFormat="1" ht="3.95" customHeight="1" thickTop="1" x14ac:dyDescent="0.2">
      <c r="A123" s="1"/>
      <c r="B123" s="18"/>
      <c r="C123" s="19"/>
      <c r="D123" s="19"/>
      <c r="E123" s="20"/>
      <c r="F123" s="1"/>
      <c r="G123" s="21"/>
      <c r="H123" s="21"/>
      <c r="I123" s="21"/>
      <c r="J123" s="21"/>
      <c r="K123" s="21"/>
      <c r="L123" s="21"/>
      <c r="P123" s="23"/>
    </row>
    <row r="124" spans="1:16" s="7" customFormat="1" ht="6" customHeight="1" thickBot="1" x14ac:dyDescent="0.25">
      <c r="A124" s="1"/>
      <c r="D124" s="24"/>
      <c r="E124" s="25"/>
      <c r="F124" s="1"/>
    </row>
    <row r="125" spans="1:16" ht="19.5" customHeight="1" thickTop="1" x14ac:dyDescent="0.2">
      <c r="B125" s="364" t="s">
        <v>651</v>
      </c>
      <c r="C125" s="1"/>
      <c r="D125" s="370" t="str">
        <f>QUADRO15!A1</f>
        <v>QUADRO 15 - Nº DE ATENDIMENTOS DE PARCELÁRIO, NO PERÍODO DE CANDIDATURAS DO PU2019, POR ENTIDADE (ACUMULADO)</v>
      </c>
      <c r="E125" s="370"/>
    </row>
    <row r="126" spans="1:16" ht="4.5" customHeight="1" thickBot="1" x14ac:dyDescent="0.25">
      <c r="B126" s="364"/>
      <c r="C126" s="1"/>
      <c r="D126" s="14"/>
      <c r="E126" s="13"/>
    </row>
    <row r="127" spans="1:16" ht="19.5" customHeight="1" thickTop="1" x14ac:dyDescent="0.2">
      <c r="B127" s="364"/>
      <c r="C127" s="1"/>
      <c r="D127" s="370" t="str">
        <f>GRÁFICO25!AA1</f>
        <v>GRÁFICO 25 - DISTRIBUIÇÃO DO ATENDIMENTO DO PARCELÁRIO, POR ENTIDADE (ACUMULADO) - PU2019</v>
      </c>
      <c r="E127" s="370"/>
    </row>
    <row r="128" spans="1:16" ht="4.5" customHeight="1" thickBot="1" x14ac:dyDescent="0.25">
      <c r="B128" s="364"/>
      <c r="C128" s="1"/>
      <c r="D128" s="14"/>
      <c r="E128" s="13"/>
    </row>
    <row r="129" spans="1:16" ht="19.5" customHeight="1" thickTop="1" x14ac:dyDescent="0.2">
      <c r="B129" s="364"/>
      <c r="C129" s="1"/>
      <c r="D129" s="370" t="str">
        <f>QUADRO16!A1</f>
        <v>QUADRO 16 - Nº DE ATENDIMENTOS DE PARCELÁRIO, NO PERÍODO DE CANDIDATURAS, POR ENTIDADE - PU2019/PU2018</v>
      </c>
      <c r="E129" s="370"/>
    </row>
    <row r="130" spans="1:16" ht="4.5" customHeight="1" thickBot="1" x14ac:dyDescent="0.25">
      <c r="B130" s="364"/>
      <c r="C130" s="1"/>
      <c r="D130" s="14"/>
      <c r="E130" s="13"/>
    </row>
    <row r="131" spans="1:16" ht="19.5" customHeight="1" thickTop="1" x14ac:dyDescent="0.2">
      <c r="B131" s="364"/>
      <c r="C131" s="1"/>
      <c r="D131" s="370" t="str">
        <f>QUADRO17!A1</f>
        <v>QUADRO 17 - COMPARAÇÃO DO Nº DE ATENDIMENTOS DE PARCELÁRIO, NO PERÍODO DE CANDIDATURAS - PU2019/PU2018</v>
      </c>
      <c r="E131" s="370"/>
    </row>
    <row r="132" spans="1:16" ht="4.5" customHeight="1" thickBot="1" x14ac:dyDescent="0.25">
      <c r="B132" s="364"/>
      <c r="C132" s="1"/>
      <c r="D132" s="14"/>
      <c r="E132" s="13"/>
    </row>
    <row r="133" spans="1:16" ht="19.5" customHeight="1" thickTop="1" x14ac:dyDescent="0.2">
      <c r="B133" s="364"/>
      <c r="C133" s="1"/>
      <c r="D133" s="370" t="str">
        <f>QUADRO17!AA1</f>
        <v>GRÁFICO 26 - COMPARAÇÃO DO N.º DE ATENDIMENTOS DO PARCELÁRIO - PU2019/PU2018</v>
      </c>
      <c r="E133" s="370"/>
    </row>
    <row r="134" spans="1:16" ht="4.5" customHeight="1" thickBot="1" x14ac:dyDescent="0.25">
      <c r="B134" s="364"/>
      <c r="C134" s="1"/>
      <c r="D134" s="14"/>
      <c r="E134" s="13"/>
    </row>
    <row r="135" spans="1:16" ht="19.5" customHeight="1" thickTop="1" x14ac:dyDescent="0.2">
      <c r="B135" s="364"/>
      <c r="C135" s="1"/>
      <c r="D135" s="370" t="str">
        <f>QUADRO18!A1</f>
        <v>QUADRO 18 - TIPOS DE AÇÕES EFETUADAS NAS PARCELAS (ACUMULADO) - PU2019</v>
      </c>
      <c r="E135" s="370"/>
    </row>
    <row r="136" spans="1:16" ht="4.5" customHeight="1" thickBot="1" x14ac:dyDescent="0.25">
      <c r="B136" s="364"/>
      <c r="C136" s="1"/>
      <c r="D136" s="14"/>
      <c r="E136" s="13"/>
    </row>
    <row r="137" spans="1:16" ht="19.5" customHeight="1" thickTop="1" x14ac:dyDescent="0.2">
      <c r="B137" s="365"/>
      <c r="C137" s="1"/>
      <c r="D137" s="370" t="str">
        <f>QUADRO19!A1</f>
        <v>QUADRO 19 - VISITAS DE CAMPO PARCELÁRIO NO PERÍODO DE 
01-02-2019 a 31-05-2019 (ACUMULADO)</v>
      </c>
      <c r="E137" s="370"/>
    </row>
    <row r="138" spans="1:16" ht="4.5" customHeight="1" thickBot="1" x14ac:dyDescent="0.25">
      <c r="B138" s="15"/>
      <c r="C138" s="1"/>
      <c r="D138" s="16"/>
      <c r="E138" s="17"/>
    </row>
    <row r="139" spans="1:16" s="22" customFormat="1" ht="3.95" customHeight="1" thickTop="1" x14ac:dyDescent="0.2">
      <c r="A139" s="1"/>
      <c r="B139" s="18"/>
      <c r="C139" s="19"/>
      <c r="D139" s="19"/>
      <c r="E139" s="20"/>
      <c r="F139" s="1"/>
      <c r="G139" s="21"/>
      <c r="H139" s="21"/>
      <c r="I139" s="21"/>
      <c r="J139" s="21"/>
      <c r="K139" s="21"/>
      <c r="L139" s="21"/>
      <c r="P139" s="23"/>
    </row>
    <row r="140" spans="1:16" s="7" customFormat="1" ht="6" customHeight="1" thickBot="1" x14ac:dyDescent="0.25">
      <c r="A140" s="1"/>
      <c r="D140" s="24"/>
      <c r="E140" s="25"/>
      <c r="F140" s="1"/>
    </row>
    <row r="141" spans="1:16" ht="19.5" customHeight="1" thickTop="1" x14ac:dyDescent="0.2">
      <c r="B141" s="366" t="s">
        <v>652</v>
      </c>
      <c r="C141" s="1"/>
      <c r="D141" s="370" t="str">
        <f>QUADRO20E21!A1</f>
        <v>QUADRO 20 - UTILIZADORES E FORMULÁRIOS IB (ACUMULADO), NO PERÍODO DE CANDIDATURAS - PU2019</v>
      </c>
      <c r="E141" s="370"/>
    </row>
    <row r="142" spans="1:16" ht="4.5" customHeight="1" thickBot="1" x14ac:dyDescent="0.25">
      <c r="B142" s="366"/>
      <c r="C142" s="1"/>
      <c r="D142" s="14"/>
      <c r="E142" s="13"/>
    </row>
    <row r="143" spans="1:16" ht="19.5" customHeight="1" thickTop="1" x14ac:dyDescent="0.2">
      <c r="B143" s="366"/>
      <c r="C143" s="1"/>
      <c r="D143" s="370" t="str">
        <f>QUADRO20E21!A14</f>
        <v>QUADRO 21 - FORMULÁRIOS IB TIPO DE ALTERAÇÕES (ACUMULADO) - PU2019</v>
      </c>
      <c r="E143" s="370"/>
    </row>
    <row r="144" spans="1:16" ht="4.5" customHeight="1" thickBot="1" x14ac:dyDescent="0.25">
      <c r="B144" s="366"/>
      <c r="C144" s="1"/>
      <c r="D144" s="14"/>
      <c r="E144" s="13"/>
      <c r="F144" s="1"/>
    </row>
    <row r="145" spans="1:16" ht="19.5" customHeight="1" thickTop="1" x14ac:dyDescent="0.2">
      <c r="B145" s="367"/>
      <c r="C145" s="1"/>
      <c r="D145" s="370" t="str">
        <f>QUADRO22!A1</f>
        <v>QUADRO 22 - FORMULÁRIOS IB POR ENTIDADE (ACUMULADO), NO PERÍODO DE CANDIDATURAS PU2019</v>
      </c>
      <c r="E145" s="370"/>
      <c r="F145" s="1"/>
    </row>
    <row r="146" spans="1:16" ht="4.5" customHeight="1" x14ac:dyDescent="0.2">
      <c r="B146" s="1"/>
      <c r="C146" s="1"/>
      <c r="D146" s="26"/>
      <c r="E146" s="27"/>
      <c r="F146" s="1"/>
    </row>
    <row r="147" spans="1:16" s="22" customFormat="1" ht="3.75" customHeight="1" x14ac:dyDescent="0.2">
      <c r="A147" s="1"/>
      <c r="B147" s="28"/>
      <c r="C147" s="28"/>
      <c r="D147" s="28"/>
      <c r="E147" s="29"/>
      <c r="F147" s="1"/>
      <c r="G147" s="21"/>
      <c r="H147" s="21"/>
      <c r="I147" s="21"/>
      <c r="J147" s="21"/>
      <c r="K147" s="21"/>
      <c r="L147" s="21"/>
      <c r="P147" s="23"/>
    </row>
    <row r="148" spans="1:16" s="7" customFormat="1" ht="6" customHeight="1" x14ac:dyDescent="0.2">
      <c r="A148" s="1"/>
      <c r="E148" s="30"/>
      <c r="F148" s="1"/>
    </row>
    <row r="149" spans="1:16" x14ac:dyDescent="0.2">
      <c r="F149" s="1"/>
    </row>
  </sheetData>
  <sheetProtection password="C43B" sheet="1" formatCells="0" formatColumns="0" formatRows="0" insertColumns="0" insertRows="0" insertHyperlinks="0" deleteColumns="0" deleteRows="0" sort="0" autoFilter="0" pivotTables="0"/>
  <mergeCells count="57">
    <mergeCell ref="D135:E135"/>
    <mergeCell ref="D137:E137"/>
    <mergeCell ref="D141:E141"/>
    <mergeCell ref="D143:E143"/>
    <mergeCell ref="D145:E145"/>
    <mergeCell ref="D125:E125"/>
    <mergeCell ref="D127:E127"/>
    <mergeCell ref="D129:E129"/>
    <mergeCell ref="D131:E131"/>
    <mergeCell ref="D133:E133"/>
    <mergeCell ref="D113:E113"/>
    <mergeCell ref="D115:E115"/>
    <mergeCell ref="D117:E117"/>
    <mergeCell ref="D119:E119"/>
    <mergeCell ref="D121:E121"/>
    <mergeCell ref="D103:E103"/>
    <mergeCell ref="D105:E105"/>
    <mergeCell ref="D107:E107"/>
    <mergeCell ref="D109:E109"/>
    <mergeCell ref="D111:E111"/>
    <mergeCell ref="D93:E93"/>
    <mergeCell ref="D95:E95"/>
    <mergeCell ref="D97:E97"/>
    <mergeCell ref="D99:E99"/>
    <mergeCell ref="D101:E101"/>
    <mergeCell ref="D7:E7"/>
    <mergeCell ref="D5:E5"/>
    <mergeCell ref="D85:E85"/>
    <mergeCell ref="D91:E91"/>
    <mergeCell ref="D89:E89"/>
    <mergeCell ref="D87:E87"/>
    <mergeCell ref="D59:E59"/>
    <mergeCell ref="D57:E57"/>
    <mergeCell ref="D55:E55"/>
    <mergeCell ref="D23:E23"/>
    <mergeCell ref="D9:E9"/>
    <mergeCell ref="D73:E73"/>
    <mergeCell ref="D71:E71"/>
    <mergeCell ref="D65:E65"/>
    <mergeCell ref="D63:E63"/>
    <mergeCell ref="D61:E61"/>
    <mergeCell ref="D25:D41"/>
    <mergeCell ref="B125:B137"/>
    <mergeCell ref="B141:B145"/>
    <mergeCell ref="B5:B121"/>
    <mergeCell ref="D11:D13"/>
    <mergeCell ref="D43:D45"/>
    <mergeCell ref="D47:D49"/>
    <mergeCell ref="D51:D53"/>
    <mergeCell ref="D67:D69"/>
    <mergeCell ref="D15:D17"/>
    <mergeCell ref="D19:D21"/>
    <mergeCell ref="D81:E81"/>
    <mergeCell ref="D83:E83"/>
    <mergeCell ref="D79:E79"/>
    <mergeCell ref="D77:E77"/>
    <mergeCell ref="D75:E75"/>
  </mergeCells>
  <hyperlinks>
    <hyperlink ref="D5" location="Glossário!A1" display="Glossário!A1"/>
    <hyperlink ref="D7" location="'Nota Introdutória'!A1" display="'Nota Introdutória'!A1"/>
    <hyperlink ref="D9" location="GRÁFICO01!A1" display="GRÁFICO01!A1"/>
    <hyperlink ref="D23" location="GRÁFICO04!A1" display="GRÁFICO04!A1"/>
    <hyperlink ref="D55" location="QUADRO06!A1" display="QUADRO06!A1"/>
    <hyperlink ref="D57" location="QUADRO07!A1" display="QUADRO07!A1"/>
    <hyperlink ref="D59" location="GRÁFICO05!A1" display="GRÁFICO05!A1"/>
    <hyperlink ref="D61" location="GRÁFICO06!A1" display="GRÁFICO06!A1"/>
    <hyperlink ref="D63" location="GRÁFICO07!A1" display="GRÁFICO07!A1"/>
    <hyperlink ref="D65" location="GRÁFICO08!A1" display="GRÁFICO08!A1"/>
    <hyperlink ref="D71" location="QUADRO09!A1" display="QUADRO09!A1"/>
    <hyperlink ref="D73" location="QUADRO09!A14" display="QUADRO09!A14"/>
    <hyperlink ref="D75" location="QUADRO09!P22" display="QUADRO09!P22"/>
    <hyperlink ref="D77" location="QUADRO10!A1" display="QUADRO10!A1"/>
    <hyperlink ref="D79" location="QUADRO10!A24" display="QUADRO10!A24"/>
    <hyperlink ref="D83" location="QUADRO10!P24" display="QUADRO10!P24"/>
    <hyperlink ref="D87" location="QUADRO11!A1" display="QUADRO11!A1"/>
    <hyperlink ref="D89" location="QUADRO11!A23" display="QUADRO11!A23"/>
    <hyperlink ref="D93" location="QUADRO11!P23" display="QUADRO11!P23"/>
    <hyperlink ref="D97" location="QUADRO12!A1" display="QUADRO12!A1"/>
    <hyperlink ref="D99" location="QUADRO12!A23" display="QUADRO12!A23"/>
    <hyperlink ref="D101" location="QUADRO12!P23" display="QUADRO12!P23"/>
    <hyperlink ref="D103" location="QUADRO12!A50" display="QUADRO12!A50"/>
    <hyperlink ref="D105" location="QUADRO12!P52" display="QUADRO12!P52"/>
    <hyperlink ref="D107" location="QUADRO13!A1" display="QUADRO13!A1"/>
    <hyperlink ref="D109" location="QUADRO13!A21" display="QUADRO13!A21"/>
    <hyperlink ref="D111" location="QUADRO13!P21" display="QUADRO13!P21"/>
    <hyperlink ref="D113" location="QUADRO13!Y21" display="QUADRO13!Y21"/>
    <hyperlink ref="D115" location="QUADRO13!A51" display="QUADRO13!A51"/>
    <hyperlink ref="D117" location="QUADRO13!P51" display="QUADRO13!P51"/>
    <hyperlink ref="D121" location="QUADRO14!A1" display="QUADRO14!A1"/>
    <hyperlink ref="D119" location="QUADRO13!Y51" display="QUADRO13!Y51"/>
    <hyperlink ref="D125" location="QUADRO15!A1" display="QUADRO15!A1"/>
    <hyperlink ref="D127" location="GRÁFICO25!A1" display="GRÁFICO25!A1"/>
    <hyperlink ref="D129" location="QUADRO16!A1" display="QUADRO16!A1"/>
    <hyperlink ref="D131" location="QUADRO17!A1" display="QUADRO17!A1"/>
    <hyperlink ref="D133" location="QUADRO17!A21" display="QUADRO17!A21"/>
    <hyperlink ref="D135" location="QUADRO18!A1" display="QUADRO18!A1"/>
    <hyperlink ref="D137" location="QUADRO19!A1" display="QUADRO19!A1"/>
    <hyperlink ref="D141" location="QUADRO20E21!A1" display="QUADRO20E21!A1"/>
    <hyperlink ref="D143" location="QUADRO20E21!A14" display="QUADRO20E21!A14"/>
    <hyperlink ref="D145" location="QUADRO22!A1" display="QUADRO22!A1"/>
    <hyperlink ref="E11" location="'QUADRO01 - CONTINENTE'!A1" display="'QUADRO01 - CONTINENTE'!A1"/>
    <hyperlink ref="E13" location="'QUADRO01 - MADEIRA'!A1" display="'QUADRO01 - MADEIRA'!A1"/>
    <hyperlink ref="E25" location="'QUADRO02 - CONTINENTE'!A1" display="'QUADRO02 - CONTINENTE'!A1"/>
    <hyperlink ref="E27" location="'QUADRO02 - MADEIRA'!A1" display="'QUADRO02 - MADEIRA'!A1"/>
    <hyperlink ref="E43" location="'QUADRO03 - CONTINENTE'!A1" display="'QUADRO03 - CONTINENTE'!A1"/>
    <hyperlink ref="E45" location="'QUADRO03 - MADEIRA'!A1" display="'QUADRO03 - MADEIRA'!A1"/>
    <hyperlink ref="E47" location="'QUADRO04 - CONTINENTE'!A1" display="'QUADRO04 - CONTINENTE'!A1"/>
    <hyperlink ref="E49" location="'QUADRO04 - MADEIRA'!A1" display="'QUADRO04 - MADEIRA'!A1"/>
    <hyperlink ref="E51" location="'QUADRO05 - CONTINENTE'!A1" display="'QUADRO05 - CONTINENTE'!A1"/>
    <hyperlink ref="E53" location="'QUADRO05 - MADEIRA'!A1" display="'QUADRO05 - MADEIRA'!A1"/>
    <hyperlink ref="E67" location="'QUADRO08 - CONTINENTE'!A1" display="'QUADRO08 - CONTINENTE'!A1"/>
    <hyperlink ref="E69" location="'QUADRO08 - MADEIRA'!A1" display="'QUADRO08 - MADEIRA'!A1"/>
    <hyperlink ref="E15" location="GRÁFICO02!A1" display="GRÁFICO02!A1"/>
    <hyperlink ref="E17" location="GRÁFICO02!G70" display="GRÁFICO02!G70"/>
    <hyperlink ref="E19" location="GRÁFICO03!A1" display="GRÁFICO03!A1"/>
    <hyperlink ref="E21" location="GRÁFICO03!A70" display="GRÁFICO03!A70"/>
    <hyperlink ref="E29" location="'QUADRO02 - DRAP'!A1" display="DRAP"/>
    <hyperlink ref="E31" location="'QUADRO02 - DRAP RPB'!A1" display="DRAP - RPB"/>
    <hyperlink ref="E33" location="'QUADRO02 - DRAP RPA'!A1" display="DRAP - RPA"/>
    <hyperlink ref="E35" location="'QUADRO02 - DRAP AZD'!A1" display="DRAP - AZD"/>
    <hyperlink ref="E37" location="'QUADRO02 - DRAP MAA'!A1" display="DRAP - MAA"/>
    <hyperlink ref="E39" location="'QUADRO02 - DRAP MAA MPB '!A1" display="DRAP - MAA MPB"/>
    <hyperlink ref="E41" location="'QUADRO02- DRAP MAA MPRODI'!A1" display="DRAP - MAA MPRODI"/>
    <hyperlink ref="D81" location="QUADRO10!A1" display="QUADRO10!A1"/>
    <hyperlink ref="D85:E85" location="QUADRO10!A1" display="QUADRO10!A1"/>
    <hyperlink ref="D91:E91" location="QUADRO11!A1" display="QUADRO11!A1"/>
    <hyperlink ref="D95:E95" location="QUADRO11!A1" display="QUADRO11!A1"/>
  </hyperlinks>
  <printOptions horizontalCentered="1"/>
  <pageMargins left="0.39370078740157483" right="0.43307086614173229" top="1.1417322834645669" bottom="0.47244094488188981" header="0.39370078740157483" footer="0.11811023622047245"/>
  <pageSetup paperSize="9" scale="80" fitToHeight="2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P195"/>
  <sheetViews>
    <sheetView showGridLines="0" zoomScale="90" zoomScaleNormal="90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11" customWidth="1"/>
    <col min="2" max="2" width="0.5" style="288" customWidth="1"/>
    <col min="3" max="3" width="18.125" style="122" customWidth="1"/>
    <col min="4" max="4" width="0.5" style="290" customWidth="1"/>
    <col min="5" max="5" width="26.875" style="122" customWidth="1"/>
    <col min="6" max="6" width="0.5" style="295" customWidth="1"/>
    <col min="7" max="7" width="55" style="123" bestFit="1" customWidth="1"/>
    <col min="8" max="8" width="14.75" style="124" bestFit="1" customWidth="1"/>
    <col min="9" max="9" width="14.375" style="125" bestFit="1" customWidth="1"/>
    <col min="10" max="16384" width="9" style="111"/>
  </cols>
  <sheetData>
    <row r="1" spans="1:16" x14ac:dyDescent="0.25">
      <c r="A1" s="382" t="s">
        <v>632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6" x14ac:dyDescent="0.25">
      <c r="A2" s="112" t="s">
        <v>290</v>
      </c>
      <c r="B2" s="286"/>
      <c r="C2" s="112"/>
      <c r="D2" s="286"/>
      <c r="E2" s="112"/>
      <c r="F2" s="292"/>
      <c r="G2" s="112"/>
      <c r="H2" s="112"/>
      <c r="I2" s="112"/>
      <c r="J2" s="110"/>
      <c r="K2" s="110"/>
      <c r="L2" s="110"/>
      <c r="M2" s="110"/>
      <c r="N2" s="110"/>
      <c r="O2" s="110"/>
      <c r="P2" s="110"/>
    </row>
    <row r="3" spans="1:16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>
        <v>2019</v>
      </c>
      <c r="I3" s="415"/>
    </row>
    <row r="4" spans="1:16" x14ac:dyDescent="0.25">
      <c r="A4" s="422"/>
      <c r="C4" s="419"/>
      <c r="E4" s="419"/>
      <c r="G4" s="421"/>
      <c r="H4" s="49" t="s">
        <v>219</v>
      </c>
      <c r="I4" s="113" t="s">
        <v>218</v>
      </c>
    </row>
    <row r="5" spans="1:16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7250</v>
      </c>
      <c r="I5" s="115">
        <v>9165.9</v>
      </c>
    </row>
    <row r="6" spans="1:16" x14ac:dyDescent="0.25">
      <c r="A6" s="402"/>
      <c r="B6" s="291"/>
      <c r="C6" s="405"/>
      <c r="D6" s="291"/>
      <c r="E6" s="405"/>
      <c r="G6" s="114" t="s">
        <v>215</v>
      </c>
      <c r="H6" s="63">
        <v>401</v>
      </c>
      <c r="I6" s="115">
        <v>455.15</v>
      </c>
    </row>
    <row r="7" spans="1:16" x14ac:dyDescent="0.25">
      <c r="A7" s="402"/>
      <c r="B7" s="291"/>
      <c r="C7" s="405"/>
      <c r="D7" s="291"/>
      <c r="E7" s="405"/>
      <c r="G7" s="114" t="s">
        <v>214</v>
      </c>
      <c r="H7" s="63">
        <v>4</v>
      </c>
      <c r="I7" s="115">
        <v>1.89</v>
      </c>
    </row>
    <row r="8" spans="1:16" x14ac:dyDescent="0.25">
      <c r="A8" s="402"/>
      <c r="B8" s="291"/>
      <c r="C8" s="405"/>
      <c r="D8" s="291"/>
      <c r="E8" s="405"/>
      <c r="G8" s="114" t="s">
        <v>213</v>
      </c>
      <c r="H8" s="63">
        <v>296</v>
      </c>
      <c r="I8" s="115">
        <v>940.15</v>
      </c>
    </row>
    <row r="9" spans="1:16" ht="15.75" thickBot="1" x14ac:dyDescent="0.3">
      <c r="A9" s="402"/>
      <c r="B9" s="291"/>
      <c r="C9" s="405"/>
      <c r="D9" s="291"/>
      <c r="E9" s="405"/>
      <c r="G9" s="114" t="s">
        <v>212</v>
      </c>
      <c r="H9" s="63">
        <v>897</v>
      </c>
      <c r="I9" s="115">
        <v>462.84</v>
      </c>
    </row>
    <row r="10" spans="1:16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8280</v>
      </c>
      <c r="I10" s="117">
        <v>11025.93</v>
      </c>
    </row>
    <row r="11" spans="1:16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1714</v>
      </c>
      <c r="I11" s="115">
        <v>5014.55</v>
      </c>
    </row>
    <row r="12" spans="1:16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14470</v>
      </c>
      <c r="I12" s="115">
        <v>35875.29</v>
      </c>
    </row>
    <row r="13" spans="1:16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543</v>
      </c>
      <c r="I13" s="115">
        <v>293.67</v>
      </c>
    </row>
    <row r="14" spans="1:16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21660</v>
      </c>
      <c r="I14" s="115">
        <v>41438.22</v>
      </c>
    </row>
    <row r="15" spans="1:16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3002</v>
      </c>
      <c r="I15" s="115">
        <v>3690.55</v>
      </c>
    </row>
    <row r="16" spans="1:16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2341</v>
      </c>
      <c r="I16" s="115">
        <v>47250.07</v>
      </c>
    </row>
    <row r="17" spans="1: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88</v>
      </c>
      <c r="I17" s="115">
        <v>379.18</v>
      </c>
    </row>
    <row r="18" spans="1: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1230</v>
      </c>
      <c r="I18" s="115">
        <v>639.49</v>
      </c>
    </row>
    <row r="19" spans="1: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38102</v>
      </c>
      <c r="I19" s="117">
        <v>134581.01999999999</v>
      </c>
    </row>
    <row r="20" spans="1: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719</v>
      </c>
      <c r="I20" s="115">
        <v>1027.26</v>
      </c>
    </row>
    <row r="21" spans="1: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4284</v>
      </c>
      <c r="I21" s="115">
        <v>4588.13</v>
      </c>
    </row>
    <row r="22" spans="1: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143</v>
      </c>
      <c r="I22" s="115">
        <v>401.63</v>
      </c>
    </row>
    <row r="23" spans="1: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1375</v>
      </c>
      <c r="I23" s="115">
        <v>1098.17</v>
      </c>
    </row>
    <row r="24" spans="1: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52</v>
      </c>
      <c r="I24" s="115">
        <v>59.54</v>
      </c>
    </row>
    <row r="25" spans="1: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6691</v>
      </c>
      <c r="I25" s="115">
        <v>9539.01</v>
      </c>
    </row>
    <row r="26" spans="1: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952</v>
      </c>
      <c r="I26" s="115">
        <v>1277.72</v>
      </c>
    </row>
    <row r="27" spans="1: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37</v>
      </c>
      <c r="I27" s="115">
        <v>9.93</v>
      </c>
    </row>
    <row r="28" spans="1: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1729</v>
      </c>
      <c r="I28" s="115">
        <v>6542.01</v>
      </c>
    </row>
    <row r="29" spans="1: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1314</v>
      </c>
      <c r="I29" s="115">
        <v>2550.7600000000002</v>
      </c>
    </row>
    <row r="30" spans="1: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</row>
    <row r="31" spans="1: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13526</v>
      </c>
      <c r="I31" s="115">
        <v>2330.35</v>
      </c>
    </row>
    <row r="32" spans="1: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26344</v>
      </c>
      <c r="I32" s="117">
        <v>29424.51</v>
      </c>
    </row>
    <row r="33" spans="1: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150</v>
      </c>
      <c r="I33" s="115">
        <v>683.56</v>
      </c>
    </row>
    <row r="34" spans="1: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</row>
    <row r="35" spans="1: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5</v>
      </c>
      <c r="I35" s="115">
        <v>1.27</v>
      </c>
    </row>
    <row r="36" spans="1: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4</v>
      </c>
      <c r="I36" s="115">
        <v>3.97</v>
      </c>
    </row>
    <row r="37" spans="1: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157</v>
      </c>
      <c r="I37" s="115">
        <v>202.69</v>
      </c>
    </row>
    <row r="38" spans="1: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155</v>
      </c>
      <c r="I38" s="115">
        <v>566.88</v>
      </c>
    </row>
    <row r="39" spans="1: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</row>
    <row r="40" spans="1: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888</v>
      </c>
      <c r="I40" s="115">
        <v>2438.85</v>
      </c>
    </row>
    <row r="41" spans="1:9" x14ac:dyDescent="0.25">
      <c r="A41" s="402"/>
      <c r="B41" s="291"/>
      <c r="C41" s="405"/>
      <c r="D41" s="285"/>
      <c r="E41" s="405"/>
      <c r="F41" s="294"/>
      <c r="G41" s="114" t="s">
        <v>563</v>
      </c>
      <c r="H41" s="63">
        <v>6</v>
      </c>
      <c r="I41" s="115">
        <v>6.36</v>
      </c>
    </row>
    <row r="42" spans="1: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46</v>
      </c>
      <c r="I42" s="115">
        <v>48.53</v>
      </c>
    </row>
    <row r="43" spans="1: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1</v>
      </c>
      <c r="I43" s="115">
        <v>0.15</v>
      </c>
    </row>
    <row r="44" spans="1: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106</v>
      </c>
      <c r="I44" s="115">
        <v>459.8</v>
      </c>
    </row>
    <row r="45" spans="1: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170</v>
      </c>
      <c r="I45" s="115">
        <v>45.61</v>
      </c>
    </row>
    <row r="46" spans="1: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1617</v>
      </c>
      <c r="I46" s="117">
        <v>4457.67</v>
      </c>
    </row>
    <row r="47" spans="1: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36613</v>
      </c>
      <c r="I47" s="115">
        <v>22467.77</v>
      </c>
    </row>
    <row r="48" spans="1: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36613</v>
      </c>
      <c r="I48" s="117">
        <v>22467.77</v>
      </c>
    </row>
    <row r="49" spans="1: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84538</v>
      </c>
      <c r="I49" s="115">
        <v>295199.65000000002</v>
      </c>
    </row>
    <row r="50" spans="1: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84538</v>
      </c>
      <c r="I50" s="117">
        <v>295199.65000000002</v>
      </c>
    </row>
    <row r="51" spans="1: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97</v>
      </c>
      <c r="I51" s="115">
        <v>84.47</v>
      </c>
    </row>
    <row r="52" spans="1: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276</v>
      </c>
      <c r="I52" s="115">
        <v>432.59</v>
      </c>
    </row>
    <row r="53" spans="1: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116</v>
      </c>
      <c r="I53" s="115">
        <v>92.37</v>
      </c>
    </row>
    <row r="54" spans="1: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587</v>
      </c>
      <c r="I54" s="115">
        <v>2295.5300000000002</v>
      </c>
    </row>
    <row r="55" spans="1: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1225</v>
      </c>
      <c r="I55" s="115">
        <v>1791.69</v>
      </c>
    </row>
    <row r="56" spans="1: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335</v>
      </c>
      <c r="I56" s="115">
        <v>203.86</v>
      </c>
    </row>
    <row r="57" spans="1: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2449</v>
      </c>
      <c r="I57" s="115">
        <v>520.70000000000005</v>
      </c>
    </row>
    <row r="58" spans="1: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4786</v>
      </c>
      <c r="I58" s="117">
        <v>5421.21</v>
      </c>
    </row>
    <row r="59" spans="1: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9982</v>
      </c>
      <c r="I59" s="115">
        <v>273176.84000000003</v>
      </c>
    </row>
    <row r="60" spans="1: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9982</v>
      </c>
      <c r="I60" s="117">
        <v>273176.84000000003</v>
      </c>
    </row>
    <row r="61" spans="1: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76757</v>
      </c>
      <c r="I61" s="115">
        <v>252228.97</v>
      </c>
    </row>
    <row r="62" spans="1: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9452</v>
      </c>
      <c r="I62" s="115">
        <v>191436.51</v>
      </c>
    </row>
    <row r="63" spans="1: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60604</v>
      </c>
      <c r="I63" s="115">
        <v>990912.68</v>
      </c>
    </row>
    <row r="64" spans="1: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98773</v>
      </c>
      <c r="I64" s="117">
        <v>1434578.16</v>
      </c>
    </row>
    <row r="65" spans="1: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69423</v>
      </c>
      <c r="I65" s="115">
        <v>123119.76</v>
      </c>
    </row>
    <row r="66" spans="1: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69423</v>
      </c>
      <c r="I66" s="117">
        <v>123119.76</v>
      </c>
    </row>
    <row r="67" spans="1: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1</v>
      </c>
      <c r="I67" s="115">
        <v>0.13</v>
      </c>
    </row>
    <row r="68" spans="1: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1</v>
      </c>
      <c r="I68" s="115">
        <v>0.06</v>
      </c>
    </row>
    <row r="69" spans="1: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5</v>
      </c>
      <c r="I69" s="115">
        <v>11.39</v>
      </c>
    </row>
    <row r="70" spans="1: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2</v>
      </c>
      <c r="I70" s="115">
        <v>1.44</v>
      </c>
    </row>
    <row r="71" spans="1: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</row>
    <row r="72" spans="1: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187</v>
      </c>
      <c r="I72" s="115">
        <v>180.24</v>
      </c>
    </row>
    <row r="73" spans="1: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621</v>
      </c>
      <c r="I73" s="115">
        <v>808.61</v>
      </c>
    </row>
    <row r="74" spans="1:9" ht="15.75" thickTop="1" x14ac:dyDescent="0.25">
      <c r="A74" s="402"/>
      <c r="B74" s="291"/>
      <c r="C74" s="405"/>
      <c r="D74" s="285"/>
      <c r="E74" s="405"/>
      <c r="F74" s="294"/>
      <c r="G74" s="82" t="s">
        <v>146</v>
      </c>
      <c r="H74" s="116">
        <v>809</v>
      </c>
      <c r="I74" s="117">
        <v>1001.87</v>
      </c>
    </row>
    <row r="75" spans="1:9" x14ac:dyDescent="0.25">
      <c r="A75" s="402"/>
      <c r="B75" s="291"/>
      <c r="C75" s="405"/>
      <c r="D75" s="285"/>
      <c r="E75" s="315"/>
      <c r="F75" s="294"/>
      <c r="G75" s="114" t="s">
        <v>523</v>
      </c>
      <c r="H75" s="63">
        <v>21</v>
      </c>
      <c r="I75" s="115">
        <v>22.85</v>
      </c>
    </row>
    <row r="76" spans="1:9" x14ac:dyDescent="0.25">
      <c r="A76" s="402"/>
      <c r="B76" s="291"/>
      <c r="C76" s="405"/>
      <c r="D76" s="285"/>
      <c r="E76" s="317"/>
      <c r="F76" s="294"/>
      <c r="G76" s="114" t="s">
        <v>524</v>
      </c>
      <c r="H76" s="63">
        <v>5</v>
      </c>
      <c r="I76" s="115">
        <v>18.510000000000002</v>
      </c>
    </row>
    <row r="77" spans="1:9" ht="15.75" thickBot="1" x14ac:dyDescent="0.3">
      <c r="A77" s="402"/>
      <c r="B77" s="291"/>
      <c r="C77" s="405"/>
      <c r="D77" s="285"/>
      <c r="E77" s="313"/>
      <c r="F77" s="294"/>
      <c r="G77" s="114" t="s">
        <v>525</v>
      </c>
      <c r="H77" s="63">
        <v>215</v>
      </c>
      <c r="I77" s="115">
        <v>22.88</v>
      </c>
    </row>
    <row r="78" spans="1: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156892</v>
      </c>
      <c r="I78" s="120">
        <v>2334518.63</v>
      </c>
    </row>
    <row r="79" spans="1: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1095</v>
      </c>
      <c r="I79" s="115">
        <v>28060.18</v>
      </c>
    </row>
    <row r="80" spans="1: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18794</v>
      </c>
      <c r="I80" s="115">
        <v>57785.54</v>
      </c>
    </row>
    <row r="81" spans="1: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10872</v>
      </c>
      <c r="I81" s="115">
        <v>14346.85</v>
      </c>
    </row>
    <row r="82" spans="1: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1827</v>
      </c>
      <c r="I82" s="115">
        <v>21819</v>
      </c>
    </row>
    <row r="83" spans="1: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52393</v>
      </c>
      <c r="I83" s="115">
        <v>103282.2</v>
      </c>
    </row>
    <row r="84" spans="1: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2891</v>
      </c>
      <c r="I84" s="115">
        <v>8222.27</v>
      </c>
    </row>
    <row r="85" spans="1: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4998</v>
      </c>
      <c r="I85" s="115">
        <v>24910.240000000002</v>
      </c>
    </row>
    <row r="86" spans="1: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2</v>
      </c>
      <c r="I86" s="115">
        <v>4.42</v>
      </c>
    </row>
    <row r="87" spans="1: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1308</v>
      </c>
      <c r="I87" s="115">
        <v>14782.17</v>
      </c>
    </row>
    <row r="88" spans="1: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1537</v>
      </c>
      <c r="I88" s="115">
        <v>1479.65</v>
      </c>
    </row>
    <row r="89" spans="1: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73407</v>
      </c>
      <c r="I89" s="117">
        <v>274692.52</v>
      </c>
    </row>
    <row r="90" spans="1: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349</v>
      </c>
      <c r="I90" s="115">
        <v>449.34</v>
      </c>
    </row>
    <row r="91" spans="1: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349</v>
      </c>
      <c r="I91" s="117">
        <v>449.34</v>
      </c>
    </row>
    <row r="92" spans="1: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4172</v>
      </c>
      <c r="I92" s="115">
        <v>16897.03</v>
      </c>
    </row>
    <row r="93" spans="1: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</row>
    <row r="94" spans="1: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20098</v>
      </c>
      <c r="I94" s="115">
        <v>106071.55</v>
      </c>
    </row>
    <row r="95" spans="1: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9</v>
      </c>
      <c r="I95" s="115">
        <v>7.99</v>
      </c>
    </row>
    <row r="96" spans="1: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77</v>
      </c>
      <c r="I96" s="115">
        <v>41.52</v>
      </c>
    </row>
    <row r="97" spans="1: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71316</v>
      </c>
      <c r="I97" s="115">
        <v>630457.52</v>
      </c>
    </row>
    <row r="98" spans="1: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6</v>
      </c>
      <c r="I98" s="115">
        <v>66.23</v>
      </c>
    </row>
    <row r="99" spans="1: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84761</v>
      </c>
      <c r="I99" s="117">
        <v>753541.84</v>
      </c>
    </row>
    <row r="100" spans="1: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5102</v>
      </c>
      <c r="I100" s="115">
        <v>5429.29</v>
      </c>
    </row>
    <row r="101" spans="1: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9</v>
      </c>
      <c r="I101" s="115">
        <v>1.88</v>
      </c>
    </row>
    <row r="102" spans="1: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134</v>
      </c>
      <c r="I102" s="115">
        <v>89.33</v>
      </c>
    </row>
    <row r="103" spans="1: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85</v>
      </c>
      <c r="I103" s="115">
        <v>650</v>
      </c>
    </row>
    <row r="104" spans="1: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44</v>
      </c>
      <c r="I104" s="115">
        <v>230.57</v>
      </c>
    </row>
    <row r="105" spans="1: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27408</v>
      </c>
      <c r="I105" s="115">
        <v>7413.98</v>
      </c>
    </row>
    <row r="106" spans="1: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258</v>
      </c>
      <c r="I106" s="115">
        <v>1022.72</v>
      </c>
    </row>
    <row r="107" spans="1: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60</v>
      </c>
      <c r="I107" s="115">
        <v>96.13</v>
      </c>
    </row>
    <row r="108" spans="1: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161</v>
      </c>
      <c r="I108" s="115">
        <v>78.819999999999993</v>
      </c>
    </row>
    <row r="109" spans="1: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505</v>
      </c>
      <c r="I109" s="115">
        <v>640.5</v>
      </c>
    </row>
    <row r="110" spans="1: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93</v>
      </c>
      <c r="I110" s="115">
        <v>1379.65</v>
      </c>
    </row>
    <row r="111" spans="1: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6</v>
      </c>
      <c r="I111" s="115">
        <v>6.88</v>
      </c>
    </row>
    <row r="112" spans="1: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102</v>
      </c>
      <c r="I112" s="115">
        <v>200.72</v>
      </c>
    </row>
    <row r="113" spans="1: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553</v>
      </c>
      <c r="I113" s="115">
        <v>1395.72</v>
      </c>
    </row>
    <row r="114" spans="1: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7</v>
      </c>
      <c r="I114" s="115">
        <v>30.95</v>
      </c>
    </row>
    <row r="115" spans="1: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242</v>
      </c>
      <c r="I115" s="115">
        <v>591.87</v>
      </c>
    </row>
    <row r="116" spans="1: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427</v>
      </c>
      <c r="I116" s="115">
        <v>1883.91</v>
      </c>
    </row>
    <row r="117" spans="1: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57</v>
      </c>
      <c r="I117" s="115">
        <v>142.29</v>
      </c>
    </row>
    <row r="118" spans="1: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225</v>
      </c>
      <c r="I118" s="115">
        <v>250.92</v>
      </c>
    </row>
    <row r="119" spans="1: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13</v>
      </c>
      <c r="I119" s="115">
        <v>11.28</v>
      </c>
    </row>
    <row r="120" spans="1: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121</v>
      </c>
      <c r="I120" s="115">
        <v>36.25</v>
      </c>
    </row>
    <row r="121" spans="1: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552</v>
      </c>
      <c r="I121" s="115">
        <v>1046.82</v>
      </c>
    </row>
    <row r="122" spans="1: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30</v>
      </c>
      <c r="I122" s="115">
        <v>8.43</v>
      </c>
    </row>
    <row r="123" spans="1: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235</v>
      </c>
      <c r="I123" s="115">
        <v>1053.24</v>
      </c>
    </row>
    <row r="124" spans="1: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2</v>
      </c>
      <c r="I124" s="115">
        <v>11.29</v>
      </c>
    </row>
    <row r="125" spans="1: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</row>
    <row r="126" spans="1: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1</v>
      </c>
      <c r="I126" s="115">
        <v>0.33</v>
      </c>
    </row>
    <row r="127" spans="1: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</row>
    <row r="128" spans="1: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544</v>
      </c>
      <c r="I128" s="115">
        <v>14966.12</v>
      </c>
    </row>
    <row r="129" spans="1: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65266</v>
      </c>
      <c r="I129" s="115">
        <v>14760.26</v>
      </c>
    </row>
    <row r="130" spans="1: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83144</v>
      </c>
      <c r="I130" s="117">
        <v>53430.15</v>
      </c>
    </row>
    <row r="131" spans="1: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1</v>
      </c>
      <c r="I131" s="115">
        <v>1.34</v>
      </c>
    </row>
    <row r="132" spans="1: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121</v>
      </c>
      <c r="I132" s="115">
        <v>687.56</v>
      </c>
    </row>
    <row r="133" spans="1: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537</v>
      </c>
      <c r="I133" s="115">
        <v>4660.96</v>
      </c>
    </row>
    <row r="134" spans="1: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57</v>
      </c>
      <c r="I134" s="115">
        <v>246.66</v>
      </c>
    </row>
    <row r="135" spans="1: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931</v>
      </c>
      <c r="I135" s="115">
        <v>1933.9</v>
      </c>
    </row>
    <row r="136" spans="1: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6617</v>
      </c>
      <c r="I136" s="115">
        <v>5071.96</v>
      </c>
    </row>
    <row r="137" spans="1: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992</v>
      </c>
      <c r="I137" s="115">
        <v>2780.45</v>
      </c>
    </row>
    <row r="138" spans="1: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449</v>
      </c>
      <c r="I138" s="115">
        <v>1923.96</v>
      </c>
    </row>
    <row r="139" spans="1: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974</v>
      </c>
      <c r="I139" s="115">
        <v>7643.75</v>
      </c>
    </row>
    <row r="140" spans="1: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1795</v>
      </c>
      <c r="I140" s="115">
        <v>1428.56</v>
      </c>
    </row>
    <row r="141" spans="1: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169</v>
      </c>
      <c r="I141" s="115">
        <v>1402.57</v>
      </c>
    </row>
    <row r="142" spans="1: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456</v>
      </c>
      <c r="I142" s="115">
        <v>335.16</v>
      </c>
    </row>
    <row r="143" spans="1: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12216</v>
      </c>
      <c r="I143" s="117">
        <v>28116.83</v>
      </c>
    </row>
    <row r="144" spans="1: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38</v>
      </c>
      <c r="I144" s="115">
        <v>710.02</v>
      </c>
    </row>
    <row r="145" spans="1: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56</v>
      </c>
      <c r="I145" s="115">
        <v>1435.1</v>
      </c>
    </row>
    <row r="146" spans="1: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641</v>
      </c>
      <c r="I146" s="115">
        <v>8163.6</v>
      </c>
    </row>
    <row r="147" spans="1: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4</v>
      </c>
      <c r="I147" s="115">
        <v>0.25</v>
      </c>
    </row>
    <row r="148" spans="1: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6</v>
      </c>
      <c r="I148" s="115">
        <v>29.81</v>
      </c>
    </row>
    <row r="149" spans="1: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73</v>
      </c>
      <c r="I149" s="115">
        <v>330.08</v>
      </c>
    </row>
    <row r="150" spans="1: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783</v>
      </c>
      <c r="I150" s="117">
        <v>10668.86</v>
      </c>
    </row>
    <row r="151" spans="1: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42209</v>
      </c>
      <c r="I151" s="115">
        <v>81868.820000000007</v>
      </c>
    </row>
    <row r="152" spans="1: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42209</v>
      </c>
      <c r="I152" s="117">
        <v>81868.820000000007</v>
      </c>
    </row>
    <row r="153" spans="1: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</row>
    <row r="154" spans="1: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2</v>
      </c>
      <c r="I154" s="115">
        <v>0.7</v>
      </c>
    </row>
    <row r="155" spans="1: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314</v>
      </c>
      <c r="I155" s="115">
        <v>579.12</v>
      </c>
    </row>
    <row r="156" spans="1: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1</v>
      </c>
      <c r="I156" s="115">
        <v>0.04</v>
      </c>
    </row>
    <row r="157" spans="1: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317</v>
      </c>
      <c r="I157" s="117">
        <v>579.86</v>
      </c>
    </row>
    <row r="158" spans="1:9" ht="15" customHeight="1" thickTop="1" thickBot="1" x14ac:dyDescent="0.3">
      <c r="A158" s="402"/>
      <c r="B158" s="285"/>
      <c r="C158" s="406"/>
      <c r="D158" s="285"/>
      <c r="E158" s="410" t="s">
        <v>68</v>
      </c>
      <c r="F158" s="410"/>
      <c r="G158" s="411"/>
      <c r="H158" s="118">
        <v>149140</v>
      </c>
      <c r="I158" s="117">
        <v>1203348.22</v>
      </c>
    </row>
    <row r="159" spans="1: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170114</v>
      </c>
      <c r="I159" s="120">
        <v>3537866.85</v>
      </c>
    </row>
    <row r="160" spans="1: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243</v>
      </c>
      <c r="I160" s="115">
        <v>176.12</v>
      </c>
    </row>
    <row r="161" spans="1: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13</v>
      </c>
      <c r="I161" s="115">
        <v>176.06</v>
      </c>
    </row>
    <row r="162" spans="1: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24</v>
      </c>
      <c r="I162" s="115">
        <v>129.78</v>
      </c>
    </row>
    <row r="163" spans="1: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313</v>
      </c>
      <c r="I163" s="115">
        <v>8087.26</v>
      </c>
    </row>
    <row r="164" spans="1: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191</v>
      </c>
      <c r="I164" s="115">
        <v>473.2</v>
      </c>
    </row>
    <row r="165" spans="1: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59</v>
      </c>
      <c r="I165" s="115">
        <v>50.44</v>
      </c>
    </row>
    <row r="166" spans="1: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294</v>
      </c>
      <c r="I166" s="115">
        <v>4483.4799999999996</v>
      </c>
    </row>
    <row r="167" spans="1: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954</v>
      </c>
      <c r="I167" s="115">
        <v>20207.07</v>
      </c>
    </row>
    <row r="168" spans="1: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2773</v>
      </c>
      <c r="I168" s="115">
        <v>55215.41</v>
      </c>
    </row>
    <row r="169" spans="1: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878</v>
      </c>
      <c r="I169" s="115">
        <v>5645.79</v>
      </c>
    </row>
    <row r="170" spans="1: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66</v>
      </c>
      <c r="I170" s="115">
        <v>352.1</v>
      </c>
    </row>
    <row r="171" spans="1: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</row>
    <row r="172" spans="1: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1842</v>
      </c>
      <c r="I172" s="115">
        <v>6828.15</v>
      </c>
    </row>
    <row r="173" spans="1: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1303</v>
      </c>
      <c r="I173" s="115">
        <v>6999.82</v>
      </c>
    </row>
    <row r="174" spans="1: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6149</v>
      </c>
      <c r="I174" s="117">
        <v>108824.68</v>
      </c>
    </row>
    <row r="175" spans="1: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30</v>
      </c>
      <c r="I175" s="115">
        <v>9.2100000000000009</v>
      </c>
    </row>
    <row r="176" spans="1: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16443</v>
      </c>
      <c r="I176" s="115">
        <v>32048.59</v>
      </c>
    </row>
    <row r="177" spans="1: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1375</v>
      </c>
      <c r="I177" s="115">
        <v>3946.93</v>
      </c>
    </row>
    <row r="178" spans="1: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17480</v>
      </c>
      <c r="I178" s="117">
        <v>36004.730000000003</v>
      </c>
    </row>
    <row r="179" spans="1: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22116</v>
      </c>
      <c r="I179" s="117">
        <v>144829.41</v>
      </c>
    </row>
    <row r="180" spans="1: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22116</v>
      </c>
      <c r="I180" s="120">
        <v>144829.41</v>
      </c>
    </row>
    <row r="181" spans="1: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23537</v>
      </c>
      <c r="I181" s="115">
        <v>6513.91</v>
      </c>
    </row>
    <row r="182" spans="1: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762</v>
      </c>
      <c r="I182" s="115">
        <v>1194.8399999999999</v>
      </c>
    </row>
    <row r="183" spans="1: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332</v>
      </c>
      <c r="I183" s="115">
        <v>50.66</v>
      </c>
    </row>
    <row r="184" spans="1: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32</v>
      </c>
      <c r="I184" s="115">
        <v>5.64</v>
      </c>
    </row>
    <row r="185" spans="1: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1709</v>
      </c>
      <c r="I185" s="115">
        <v>651.41999999999996</v>
      </c>
    </row>
    <row r="186" spans="1: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1702</v>
      </c>
      <c r="I186" s="115">
        <v>723.92</v>
      </c>
    </row>
    <row r="187" spans="1: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27449</v>
      </c>
      <c r="I187" s="117">
        <v>9140.39</v>
      </c>
    </row>
    <row r="188" spans="1: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27449</v>
      </c>
      <c r="I188" s="117">
        <v>9140.39</v>
      </c>
    </row>
    <row r="189" spans="1: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27449</v>
      </c>
      <c r="I189" s="120">
        <v>9140.39</v>
      </c>
    </row>
    <row r="190" spans="1: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1427</v>
      </c>
      <c r="I190" s="115">
        <v>184.54</v>
      </c>
    </row>
    <row r="191" spans="1: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379</v>
      </c>
      <c r="I191" s="115">
        <v>207.35</v>
      </c>
    </row>
    <row r="192" spans="1: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1790</v>
      </c>
      <c r="I192" s="117">
        <v>391.89</v>
      </c>
    </row>
    <row r="193" spans="1: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1790</v>
      </c>
      <c r="I193" s="117">
        <v>391.89</v>
      </c>
    </row>
    <row r="194" spans="1: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1790</v>
      </c>
      <c r="I194" s="117">
        <v>391.89</v>
      </c>
    </row>
    <row r="195" spans="1: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3692228.54</v>
      </c>
    </row>
  </sheetData>
  <sheetProtection password="C43B" sheet="1" objects="1" scenarios="1"/>
  <mergeCells count="56">
    <mergeCell ref="C100:C130"/>
    <mergeCell ref="A100:A130"/>
    <mergeCell ref="A160:A180"/>
    <mergeCell ref="C160:C179"/>
    <mergeCell ref="C67:C78"/>
    <mergeCell ref="A67:A99"/>
    <mergeCell ref="C79:C99"/>
    <mergeCell ref="E3:E4"/>
    <mergeCell ref="G3:G4"/>
    <mergeCell ref="E33:E46"/>
    <mergeCell ref="A3:A4"/>
    <mergeCell ref="C3:C4"/>
    <mergeCell ref="C5:C32"/>
    <mergeCell ref="C33:C66"/>
    <mergeCell ref="A5:A32"/>
    <mergeCell ref="A33:A66"/>
    <mergeCell ref="E47:E48"/>
    <mergeCell ref="E49:E50"/>
    <mergeCell ref="E79:E89"/>
    <mergeCell ref="E151:E152"/>
    <mergeCell ref="E90:E91"/>
    <mergeCell ref="E92:E99"/>
    <mergeCell ref="E100:E130"/>
    <mergeCell ref="E131:E143"/>
    <mergeCell ref="A195:G195"/>
    <mergeCell ref="A131:A159"/>
    <mergeCell ref="E5:E10"/>
    <mergeCell ref="E11:E19"/>
    <mergeCell ref="E20:E32"/>
    <mergeCell ref="C131:C158"/>
    <mergeCell ref="A190:A194"/>
    <mergeCell ref="C190:C193"/>
    <mergeCell ref="E190:E192"/>
    <mergeCell ref="E193:G193"/>
    <mergeCell ref="C194:G194"/>
    <mergeCell ref="E153:E157"/>
    <mergeCell ref="E179:G179"/>
    <mergeCell ref="E144:E150"/>
    <mergeCell ref="E59:E60"/>
    <mergeCell ref="E61:E64"/>
    <mergeCell ref="A1:I1"/>
    <mergeCell ref="A181:A189"/>
    <mergeCell ref="C181:C188"/>
    <mergeCell ref="E181:E187"/>
    <mergeCell ref="E188:G188"/>
    <mergeCell ref="C189:G189"/>
    <mergeCell ref="E158:G158"/>
    <mergeCell ref="C159:G159"/>
    <mergeCell ref="C180:G180"/>
    <mergeCell ref="E65:E66"/>
    <mergeCell ref="E78:G78"/>
    <mergeCell ref="E160:E174"/>
    <mergeCell ref="E175:E178"/>
    <mergeCell ref="H3:I3"/>
    <mergeCell ref="E67:E74"/>
    <mergeCell ref="E51:E58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I195"/>
  <sheetViews>
    <sheetView showGridLines="0" zoomScale="90" zoomScaleNormal="90" workbookViewId="0">
      <pane xSplit="5" ySplit="4" topLeftCell="F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25" customWidth="1"/>
    <col min="2" max="2" width="0.5" style="111" customWidth="1"/>
    <col min="3" max="3" width="18.125" style="111" customWidth="1"/>
    <col min="4" max="4" width="0.5" style="111" customWidth="1"/>
    <col min="5" max="5" width="26.875" style="111" customWidth="1"/>
    <col min="6" max="6" width="0.5" style="111" customWidth="1"/>
    <col min="7" max="7" width="55" style="111" customWidth="1"/>
    <col min="8" max="9" width="14.625" style="111" customWidth="1"/>
    <col min="10" max="16384" width="9" style="111"/>
  </cols>
  <sheetData>
    <row r="1" spans="1:9" x14ac:dyDescent="0.25">
      <c r="A1" s="382" t="s">
        <v>632</v>
      </c>
      <c r="B1" s="382"/>
      <c r="C1" s="382"/>
      <c r="D1" s="382"/>
      <c r="E1" s="382"/>
      <c r="F1" s="382"/>
      <c r="G1" s="382"/>
      <c r="H1" s="382"/>
      <c r="I1" s="382"/>
    </row>
    <row r="2" spans="1:9" x14ac:dyDescent="0.25">
      <c r="A2" s="112" t="s">
        <v>291</v>
      </c>
      <c r="B2" s="110"/>
      <c r="C2" s="110"/>
      <c r="D2" s="110"/>
      <c r="E2" s="110"/>
      <c r="F2" s="110"/>
      <c r="G2" s="110"/>
      <c r="H2" s="110"/>
    </row>
    <row r="3" spans="1: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>
        <v>2019</v>
      </c>
      <c r="I3" s="415"/>
    </row>
    <row r="4" spans="1:9" x14ac:dyDescent="0.25">
      <c r="A4" s="422"/>
      <c r="B4" s="288"/>
      <c r="C4" s="419"/>
      <c r="D4" s="290"/>
      <c r="E4" s="419"/>
      <c r="F4" s="295"/>
      <c r="G4" s="421"/>
      <c r="H4" s="49" t="s">
        <v>219</v>
      </c>
      <c r="I4" s="113" t="s">
        <v>218</v>
      </c>
    </row>
    <row r="5" spans="1:9" ht="15" customHeight="1" x14ac:dyDescent="0.25">
      <c r="A5" s="401" t="s">
        <v>96</v>
      </c>
      <c r="B5" s="288"/>
      <c r="C5" s="412" t="s">
        <v>174</v>
      </c>
      <c r="D5" s="290"/>
      <c r="E5" s="412" t="s">
        <v>217</v>
      </c>
      <c r="F5" s="295"/>
      <c r="G5" s="114" t="s">
        <v>216</v>
      </c>
      <c r="H5" s="63">
        <v>50</v>
      </c>
      <c r="I5" s="115">
        <v>1.82</v>
      </c>
    </row>
    <row r="6" spans="1:9" x14ac:dyDescent="0.25">
      <c r="A6" s="402"/>
      <c r="B6" s="291"/>
      <c r="C6" s="405"/>
      <c r="D6" s="291"/>
      <c r="E6" s="405"/>
      <c r="F6" s="295"/>
      <c r="G6" s="114" t="s">
        <v>215</v>
      </c>
      <c r="H6" s="63">
        <v>154</v>
      </c>
      <c r="I6" s="115">
        <v>24.95</v>
      </c>
    </row>
    <row r="7" spans="1:9" x14ac:dyDescent="0.25">
      <c r="A7" s="402"/>
      <c r="B7" s="291"/>
      <c r="C7" s="405"/>
      <c r="D7" s="291"/>
      <c r="E7" s="405"/>
      <c r="F7" s="295"/>
      <c r="G7" s="114" t="s">
        <v>214</v>
      </c>
      <c r="H7" s="63">
        <v>0</v>
      </c>
      <c r="I7" s="115">
        <v>0</v>
      </c>
    </row>
    <row r="8" spans="1:9" x14ac:dyDescent="0.25">
      <c r="A8" s="402"/>
      <c r="B8" s="291"/>
      <c r="C8" s="405"/>
      <c r="D8" s="291"/>
      <c r="E8" s="405"/>
      <c r="F8" s="295"/>
      <c r="G8" s="114" t="s">
        <v>213</v>
      </c>
      <c r="H8" s="63">
        <v>68</v>
      </c>
      <c r="I8" s="115">
        <v>9.15</v>
      </c>
    </row>
    <row r="9" spans="1:9" ht="15.75" thickBot="1" x14ac:dyDescent="0.3">
      <c r="A9" s="402"/>
      <c r="B9" s="291"/>
      <c r="C9" s="405"/>
      <c r="D9" s="291"/>
      <c r="E9" s="405"/>
      <c r="F9" s="295"/>
      <c r="G9" s="114" t="s">
        <v>212</v>
      </c>
      <c r="H9" s="63">
        <v>49</v>
      </c>
      <c r="I9" s="115">
        <v>5.9</v>
      </c>
    </row>
    <row r="10" spans="1:9" ht="15" customHeight="1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307</v>
      </c>
      <c r="I10" s="117">
        <v>41.82</v>
      </c>
    </row>
    <row r="11" spans="1:9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0</v>
      </c>
      <c r="I11" s="115">
        <v>0</v>
      </c>
    </row>
    <row r="12" spans="1: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0</v>
      </c>
      <c r="I12" s="115">
        <v>0</v>
      </c>
    </row>
    <row r="13" spans="1: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0</v>
      </c>
      <c r="I13" s="115">
        <v>0</v>
      </c>
    </row>
    <row r="14" spans="1:9" ht="15" customHeight="1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185</v>
      </c>
      <c r="I14" s="115">
        <v>94.43</v>
      </c>
    </row>
    <row r="15" spans="1: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27</v>
      </c>
      <c r="I15" s="115">
        <v>6.04</v>
      </c>
    </row>
    <row r="16" spans="1: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0</v>
      </c>
      <c r="I16" s="115">
        <v>0</v>
      </c>
    </row>
    <row r="17" spans="1: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0</v>
      </c>
      <c r="I17" s="115">
        <v>0</v>
      </c>
    </row>
    <row r="18" spans="1: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8</v>
      </c>
      <c r="I18" s="115">
        <v>0.68</v>
      </c>
    </row>
    <row r="19" spans="1: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210</v>
      </c>
      <c r="I19" s="117">
        <v>101.15</v>
      </c>
    </row>
    <row r="20" spans="1:9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87</v>
      </c>
      <c r="I20" s="115">
        <v>8.17</v>
      </c>
    </row>
    <row r="21" spans="1: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159</v>
      </c>
      <c r="I21" s="115">
        <v>21.48</v>
      </c>
    </row>
    <row r="22" spans="1: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1</v>
      </c>
      <c r="I22" s="115">
        <v>0.02</v>
      </c>
    </row>
    <row r="23" spans="1: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43</v>
      </c>
      <c r="I23" s="115">
        <v>3.01</v>
      </c>
    </row>
    <row r="24" spans="1: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10</v>
      </c>
      <c r="I24" s="115">
        <v>1.1499999999999999</v>
      </c>
    </row>
    <row r="25" spans="1: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333</v>
      </c>
      <c r="I25" s="115">
        <v>50.64</v>
      </c>
    </row>
    <row r="26" spans="1:9" ht="15" customHeight="1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1</v>
      </c>
      <c r="I26" s="115">
        <v>0.26</v>
      </c>
    </row>
    <row r="27" spans="1: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7</v>
      </c>
      <c r="I27" s="115">
        <v>0.33</v>
      </c>
    </row>
    <row r="28" spans="1: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20</v>
      </c>
      <c r="I28" s="115">
        <v>2.41</v>
      </c>
    </row>
    <row r="29" spans="1: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2</v>
      </c>
      <c r="I29" s="115">
        <v>0.02</v>
      </c>
    </row>
    <row r="30" spans="1: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174</v>
      </c>
      <c r="I30" s="115">
        <v>30.3</v>
      </c>
    </row>
    <row r="31" spans="1: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269</v>
      </c>
      <c r="I31" s="115">
        <v>36.76</v>
      </c>
    </row>
    <row r="32" spans="1: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989</v>
      </c>
      <c r="I32" s="117">
        <v>154.55000000000001</v>
      </c>
    </row>
    <row r="33" spans="1:9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59</v>
      </c>
      <c r="I33" s="115">
        <v>3.5</v>
      </c>
    </row>
    <row r="34" spans="1:9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</row>
    <row r="35" spans="1: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248</v>
      </c>
      <c r="I35" s="115">
        <v>25.14</v>
      </c>
    </row>
    <row r="36" spans="1:9" ht="15" customHeight="1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3054</v>
      </c>
      <c r="I36" s="115">
        <v>659.73</v>
      </c>
    </row>
    <row r="37" spans="1: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3</v>
      </c>
      <c r="I37" s="115">
        <v>0.28000000000000003</v>
      </c>
    </row>
    <row r="38" spans="1:9" ht="15.75" customHeight="1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13</v>
      </c>
      <c r="I38" s="115">
        <v>2.1</v>
      </c>
    </row>
    <row r="39" spans="1:9" ht="15.75" customHeight="1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2</v>
      </c>
      <c r="I39" s="115">
        <v>0.08</v>
      </c>
    </row>
    <row r="40" spans="1: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22</v>
      </c>
      <c r="I40" s="115">
        <v>4.25</v>
      </c>
    </row>
    <row r="41" spans="1: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43</v>
      </c>
      <c r="I41" s="115">
        <v>5.44</v>
      </c>
    </row>
    <row r="42" spans="1:9" ht="15" customHeight="1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43</v>
      </c>
      <c r="I42" s="115">
        <v>5.44</v>
      </c>
    </row>
    <row r="43" spans="1: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10</v>
      </c>
      <c r="I43" s="115">
        <v>1.32</v>
      </c>
    </row>
    <row r="44" spans="1: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3</v>
      </c>
      <c r="I44" s="115">
        <v>0.13</v>
      </c>
    </row>
    <row r="45" spans="1: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2792</v>
      </c>
      <c r="I45" s="115">
        <v>293.33999999999997</v>
      </c>
    </row>
    <row r="46" spans="1: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5761</v>
      </c>
      <c r="I46" s="117">
        <v>996.26</v>
      </c>
    </row>
    <row r="47" spans="1: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238</v>
      </c>
      <c r="I47" s="115">
        <v>32.35</v>
      </c>
    </row>
    <row r="48" spans="1: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238</v>
      </c>
      <c r="I48" s="117">
        <v>32.35</v>
      </c>
    </row>
    <row r="49" spans="1:9" ht="15.75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1</v>
      </c>
      <c r="I49" s="115">
        <v>0.02</v>
      </c>
    </row>
    <row r="50" spans="1: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1</v>
      </c>
      <c r="I50" s="117">
        <v>0.02</v>
      </c>
    </row>
    <row r="51" spans="1:9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6</v>
      </c>
      <c r="I51" s="115">
        <v>0.45</v>
      </c>
    </row>
    <row r="52" spans="1:9" ht="15.75" customHeight="1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1</v>
      </c>
      <c r="I52" s="115">
        <v>0.42</v>
      </c>
    </row>
    <row r="53" spans="1: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0</v>
      </c>
      <c r="I53" s="115">
        <v>0</v>
      </c>
    </row>
    <row r="54" spans="1: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0</v>
      </c>
      <c r="I54" s="115">
        <v>0</v>
      </c>
    </row>
    <row r="55" spans="1: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8</v>
      </c>
      <c r="I55" s="115">
        <v>1.39</v>
      </c>
    </row>
    <row r="56" spans="1: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0</v>
      </c>
      <c r="I56" s="115">
        <v>0</v>
      </c>
    </row>
    <row r="57" spans="1: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245</v>
      </c>
      <c r="I57" s="115">
        <v>21.08</v>
      </c>
    </row>
    <row r="58" spans="1: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259</v>
      </c>
      <c r="I58" s="117">
        <v>23.34</v>
      </c>
    </row>
    <row r="59" spans="1: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0</v>
      </c>
      <c r="I59" s="115">
        <v>0</v>
      </c>
    </row>
    <row r="60" spans="1: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0</v>
      </c>
      <c r="I60" s="117">
        <v>0</v>
      </c>
    </row>
    <row r="61" spans="1:9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124</v>
      </c>
      <c r="I61" s="115">
        <v>21.14</v>
      </c>
    </row>
    <row r="62" spans="1: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0</v>
      </c>
      <c r="I62" s="115">
        <v>0</v>
      </c>
    </row>
    <row r="63" spans="1: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244</v>
      </c>
      <c r="I63" s="115">
        <v>206.87</v>
      </c>
    </row>
    <row r="64" spans="1: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351</v>
      </c>
      <c r="I64" s="117">
        <v>228.01</v>
      </c>
    </row>
    <row r="65" spans="1: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3317</v>
      </c>
      <c r="I65" s="115">
        <v>563.92999999999995</v>
      </c>
    </row>
    <row r="66" spans="1:9" ht="15" customHeight="1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3317</v>
      </c>
      <c r="I66" s="117">
        <v>563.92999999999995</v>
      </c>
    </row>
    <row r="67" spans="1: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800</v>
      </c>
      <c r="I67" s="115">
        <v>88.7</v>
      </c>
    </row>
    <row r="68" spans="1: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</row>
    <row r="69" spans="1: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0</v>
      </c>
      <c r="I69" s="115">
        <v>0</v>
      </c>
    </row>
    <row r="70" spans="1:9" ht="15" customHeight="1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0</v>
      </c>
      <c r="I70" s="115">
        <v>0</v>
      </c>
    </row>
    <row r="71" spans="1: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9</v>
      </c>
      <c r="I71" s="115">
        <v>0.66</v>
      </c>
    </row>
    <row r="72" spans="1: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2</v>
      </c>
      <c r="I72" s="115">
        <v>0.17</v>
      </c>
    </row>
    <row r="73" spans="1: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79</v>
      </c>
      <c r="I73" s="115">
        <v>6.4</v>
      </c>
    </row>
    <row r="74" spans="1:9" ht="15.75" thickTop="1" x14ac:dyDescent="0.25">
      <c r="A74" s="402"/>
      <c r="B74" s="291"/>
      <c r="C74" s="405"/>
      <c r="D74" s="285"/>
      <c r="E74" s="405"/>
      <c r="F74" s="294"/>
      <c r="G74" s="82" t="s">
        <v>146</v>
      </c>
      <c r="H74" s="116">
        <v>876</v>
      </c>
      <c r="I74" s="117">
        <v>95.93</v>
      </c>
    </row>
    <row r="75" spans="1:9" x14ac:dyDescent="0.25">
      <c r="A75" s="402"/>
      <c r="B75" s="291"/>
      <c r="C75" s="405"/>
      <c r="D75" s="285"/>
      <c r="E75" s="318"/>
      <c r="F75" s="294"/>
      <c r="G75" s="114" t="s">
        <v>523</v>
      </c>
      <c r="H75" s="63">
        <v>8</v>
      </c>
      <c r="I75" s="115">
        <v>2.31</v>
      </c>
    </row>
    <row r="76" spans="1:9" x14ac:dyDescent="0.25">
      <c r="A76" s="402"/>
      <c r="B76" s="291"/>
      <c r="C76" s="405"/>
      <c r="D76" s="285"/>
      <c r="E76" s="317"/>
      <c r="F76" s="294"/>
      <c r="G76" s="114" t="s">
        <v>524</v>
      </c>
      <c r="H76" s="63">
        <v>0</v>
      </c>
      <c r="I76" s="115">
        <v>0</v>
      </c>
    </row>
    <row r="77" spans="1:9" ht="15.75" thickBot="1" x14ac:dyDescent="0.3">
      <c r="A77" s="402"/>
      <c r="B77" s="291"/>
      <c r="C77" s="405"/>
      <c r="D77" s="285"/>
      <c r="E77" s="313"/>
      <c r="F77" s="294"/>
      <c r="G77" s="114" t="s">
        <v>525</v>
      </c>
      <c r="H77" s="63">
        <v>0</v>
      </c>
      <c r="I77" s="115">
        <v>0</v>
      </c>
    </row>
    <row r="78" spans="1: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9083</v>
      </c>
      <c r="I78" s="120">
        <v>2239.67</v>
      </c>
    </row>
    <row r="79" spans="1:9" ht="15.75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</row>
    <row r="80" spans="1: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108</v>
      </c>
      <c r="I80" s="115">
        <v>13.55</v>
      </c>
    </row>
    <row r="81" spans="1: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2</v>
      </c>
      <c r="I81" s="115">
        <v>0.62</v>
      </c>
    </row>
    <row r="82" spans="1: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4</v>
      </c>
      <c r="I82" s="115">
        <v>3.2</v>
      </c>
    </row>
    <row r="83" spans="1: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17</v>
      </c>
      <c r="I83" s="115">
        <v>0.94</v>
      </c>
    </row>
    <row r="84" spans="1: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1</v>
      </c>
      <c r="I84" s="115">
        <v>0.57999999999999996</v>
      </c>
    </row>
    <row r="85" spans="1: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48</v>
      </c>
      <c r="I85" s="115">
        <v>6.94</v>
      </c>
    </row>
    <row r="86" spans="1: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</row>
    <row r="87" spans="1: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0</v>
      </c>
      <c r="I87" s="115">
        <v>0</v>
      </c>
    </row>
    <row r="88" spans="1: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1</v>
      </c>
      <c r="I88" s="115">
        <v>0.12</v>
      </c>
    </row>
    <row r="89" spans="1: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149</v>
      </c>
      <c r="I89" s="117">
        <v>25.95</v>
      </c>
    </row>
    <row r="90" spans="1: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75</v>
      </c>
      <c r="I90" s="115">
        <v>29.77</v>
      </c>
    </row>
    <row r="91" spans="1:9" ht="15" customHeight="1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75</v>
      </c>
      <c r="I91" s="117">
        <v>29.77</v>
      </c>
    </row>
    <row r="92" spans="1:9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0</v>
      </c>
      <c r="I92" s="115">
        <v>0</v>
      </c>
    </row>
    <row r="93" spans="1:9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</row>
    <row r="94" spans="1: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0</v>
      </c>
      <c r="I94" s="115">
        <v>0</v>
      </c>
    </row>
    <row r="95" spans="1: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0</v>
      </c>
      <c r="I95" s="115">
        <v>0</v>
      </c>
    </row>
    <row r="96" spans="1: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0</v>
      </c>
      <c r="I96" s="115">
        <v>0</v>
      </c>
    </row>
    <row r="97" spans="1: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216</v>
      </c>
      <c r="I97" s="115">
        <v>83.98</v>
      </c>
    </row>
    <row r="98" spans="1:9" ht="15" customHeight="1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0</v>
      </c>
      <c r="I98" s="115">
        <v>0</v>
      </c>
    </row>
    <row r="99" spans="1: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216</v>
      </c>
      <c r="I99" s="117">
        <v>83.98</v>
      </c>
    </row>
    <row r="100" spans="1:9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2</v>
      </c>
      <c r="I100" s="115">
        <v>0.28000000000000003</v>
      </c>
    </row>
    <row r="101" spans="1:9" ht="15" customHeight="1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2</v>
      </c>
      <c r="I101" s="115">
        <v>1.08</v>
      </c>
    </row>
    <row r="102" spans="1:9" ht="15" customHeight="1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3</v>
      </c>
      <c r="I102" s="115">
        <v>0.24</v>
      </c>
    </row>
    <row r="103" spans="1:9" ht="15" customHeight="1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0</v>
      </c>
      <c r="I103" s="115">
        <v>0</v>
      </c>
    </row>
    <row r="104" spans="1:9" ht="15" customHeight="1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0</v>
      </c>
      <c r="I104" s="115">
        <v>0</v>
      </c>
    </row>
    <row r="105" spans="1: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359</v>
      </c>
      <c r="I105" s="115">
        <v>31.69</v>
      </c>
    </row>
    <row r="106" spans="1: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123</v>
      </c>
      <c r="I106" s="115">
        <v>7.24</v>
      </c>
    </row>
    <row r="107" spans="1: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0</v>
      </c>
      <c r="I107" s="115">
        <v>0</v>
      </c>
    </row>
    <row r="108" spans="1: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0</v>
      </c>
      <c r="I108" s="115">
        <v>0</v>
      </c>
    </row>
    <row r="109" spans="1: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10</v>
      </c>
      <c r="I109" s="115">
        <v>0.53</v>
      </c>
    </row>
    <row r="110" spans="1:9" ht="15" customHeight="1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22</v>
      </c>
      <c r="I110" s="115">
        <v>1.47</v>
      </c>
    </row>
    <row r="111" spans="1: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0</v>
      </c>
      <c r="I111" s="115">
        <v>0</v>
      </c>
    </row>
    <row r="112" spans="1: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0</v>
      </c>
      <c r="I112" s="115">
        <v>0</v>
      </c>
    </row>
    <row r="113" spans="1:9" ht="15" customHeight="1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8</v>
      </c>
      <c r="I113" s="115">
        <v>0.89</v>
      </c>
    </row>
    <row r="114" spans="1:9" ht="15" customHeight="1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0</v>
      </c>
      <c r="I114" s="115">
        <v>0</v>
      </c>
    </row>
    <row r="115" spans="1:9" ht="15" customHeight="1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0</v>
      </c>
      <c r="I115" s="115">
        <v>0</v>
      </c>
    </row>
    <row r="116" spans="1:9" ht="15" customHeight="1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0</v>
      </c>
      <c r="I116" s="115">
        <v>0</v>
      </c>
    </row>
    <row r="117" spans="1: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0</v>
      </c>
      <c r="I117" s="115">
        <v>0</v>
      </c>
    </row>
    <row r="118" spans="1: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8</v>
      </c>
      <c r="I118" s="115">
        <v>0.86</v>
      </c>
    </row>
    <row r="119" spans="1: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0</v>
      </c>
      <c r="I119" s="115">
        <v>0</v>
      </c>
    </row>
    <row r="120" spans="1:9" ht="15" customHeight="1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0</v>
      </c>
      <c r="I120" s="115">
        <v>0</v>
      </c>
    </row>
    <row r="121" spans="1: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0</v>
      </c>
      <c r="I121" s="115">
        <v>0</v>
      </c>
    </row>
    <row r="122" spans="1:9" ht="15" customHeight="1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4</v>
      </c>
      <c r="I122" s="115">
        <v>0.28000000000000003</v>
      </c>
    </row>
    <row r="123" spans="1:9" ht="15" customHeight="1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0</v>
      </c>
      <c r="I123" s="115">
        <v>0</v>
      </c>
    </row>
    <row r="124" spans="1: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</row>
    <row r="125" spans="1: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</row>
    <row r="126" spans="1: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</row>
    <row r="127" spans="1: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</row>
    <row r="128" spans="1: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5</v>
      </c>
      <c r="I128" s="115">
        <v>0.8</v>
      </c>
    </row>
    <row r="129" spans="1: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7772</v>
      </c>
      <c r="I129" s="115">
        <v>1055.57</v>
      </c>
    </row>
    <row r="130" spans="1: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7912</v>
      </c>
      <c r="I130" s="117">
        <v>1100.9299999999998</v>
      </c>
    </row>
    <row r="131" spans="1:9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</row>
    <row r="132" spans="1:9" x14ac:dyDescent="0.25">
      <c r="A132" s="402"/>
      <c r="B132" s="285"/>
      <c r="C132" s="405"/>
      <c r="D132" s="285"/>
      <c r="E132" s="405"/>
      <c r="F132" s="294"/>
      <c r="G132" s="114" t="s">
        <v>491</v>
      </c>
      <c r="H132" s="63">
        <v>0</v>
      </c>
      <c r="I132" s="115">
        <v>0</v>
      </c>
    </row>
    <row r="133" spans="1:9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2</v>
      </c>
      <c r="I133" s="115">
        <v>0.03</v>
      </c>
    </row>
    <row r="134" spans="1:9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0</v>
      </c>
      <c r="I134" s="115">
        <v>0</v>
      </c>
    </row>
    <row r="135" spans="1: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6</v>
      </c>
      <c r="I135" s="115">
        <v>0.21</v>
      </c>
    </row>
    <row r="136" spans="1: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4</v>
      </c>
      <c r="I136" s="115">
        <v>0.11</v>
      </c>
    </row>
    <row r="137" spans="1: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0</v>
      </c>
      <c r="I137" s="115">
        <v>0</v>
      </c>
    </row>
    <row r="138" spans="1: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0</v>
      </c>
      <c r="I138" s="115">
        <v>0</v>
      </c>
    </row>
    <row r="139" spans="1: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0</v>
      </c>
      <c r="I139" s="115">
        <v>0</v>
      </c>
    </row>
    <row r="140" spans="1: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1</v>
      </c>
      <c r="I140" s="115">
        <v>0.02</v>
      </c>
    </row>
    <row r="141" spans="1: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0</v>
      </c>
      <c r="I141" s="115">
        <v>0</v>
      </c>
    </row>
    <row r="142" spans="1: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0</v>
      </c>
      <c r="I142" s="115">
        <v>0</v>
      </c>
    </row>
    <row r="143" spans="1: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13</v>
      </c>
      <c r="I143" s="117">
        <v>0.37</v>
      </c>
    </row>
    <row r="144" spans="1:9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0</v>
      </c>
      <c r="I144" s="115">
        <v>0</v>
      </c>
    </row>
    <row r="145" spans="1: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0</v>
      </c>
      <c r="I145" s="115">
        <v>0</v>
      </c>
    </row>
    <row r="146" spans="1: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0</v>
      </c>
      <c r="I146" s="115">
        <v>0</v>
      </c>
    </row>
    <row r="147" spans="1: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0</v>
      </c>
      <c r="I147" s="115">
        <v>0</v>
      </c>
    </row>
    <row r="148" spans="1: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0</v>
      </c>
      <c r="I148" s="115">
        <v>0</v>
      </c>
    </row>
    <row r="149" spans="1: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0</v>
      </c>
      <c r="I149" s="115">
        <v>0</v>
      </c>
    </row>
    <row r="150" spans="1: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0</v>
      </c>
      <c r="I150" s="117">
        <v>0</v>
      </c>
    </row>
    <row r="151" spans="1: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17</v>
      </c>
      <c r="I151" s="115">
        <v>1.41</v>
      </c>
    </row>
    <row r="152" spans="1:9" ht="15.75" thickTop="1" x14ac:dyDescent="0.25">
      <c r="A152" s="402"/>
      <c r="B152" s="285"/>
      <c r="C152" s="405"/>
      <c r="D152" s="285"/>
      <c r="E152" s="405"/>
      <c r="F152" s="294"/>
      <c r="G152" s="82" t="s">
        <v>75</v>
      </c>
      <c r="H152" s="116">
        <v>17</v>
      </c>
      <c r="I152" s="117">
        <v>1.41</v>
      </c>
    </row>
    <row r="153" spans="1: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</row>
    <row r="154" spans="1: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3</v>
      </c>
      <c r="I154" s="115">
        <v>0.05</v>
      </c>
    </row>
    <row r="155" spans="1: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4</v>
      </c>
      <c r="I155" s="115">
        <v>0.33</v>
      </c>
    </row>
    <row r="156" spans="1: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</row>
    <row r="157" spans="1: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7</v>
      </c>
      <c r="I157" s="117">
        <v>0.38</v>
      </c>
    </row>
    <row r="158" spans="1:9" ht="16.5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7984</v>
      </c>
      <c r="I158" s="117">
        <v>1242.79</v>
      </c>
    </row>
    <row r="159" spans="1:9" ht="16.5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12102</v>
      </c>
      <c r="I159" s="120">
        <v>3482.46</v>
      </c>
    </row>
    <row r="160" spans="1:9" ht="15.75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</row>
    <row r="161" spans="1: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0</v>
      </c>
      <c r="I161" s="115">
        <v>0</v>
      </c>
    </row>
    <row r="162" spans="1: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</row>
    <row r="163" spans="1: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0</v>
      </c>
      <c r="I163" s="115">
        <v>0</v>
      </c>
    </row>
    <row r="164" spans="1: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0</v>
      </c>
      <c r="I164" s="115">
        <v>0</v>
      </c>
    </row>
    <row r="165" spans="1: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1</v>
      </c>
      <c r="I165" s="115">
        <v>2.09</v>
      </c>
    </row>
    <row r="166" spans="1: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</row>
    <row r="167" spans="1: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0</v>
      </c>
      <c r="I167" s="115">
        <v>0</v>
      </c>
    </row>
    <row r="168" spans="1: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0</v>
      </c>
      <c r="I168" s="115">
        <v>0</v>
      </c>
    </row>
    <row r="169" spans="1: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30</v>
      </c>
      <c r="I169" s="115">
        <v>1593.32</v>
      </c>
    </row>
    <row r="170" spans="1: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</row>
    <row r="171" spans="1: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</row>
    <row r="172" spans="1: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1</v>
      </c>
      <c r="I172" s="115">
        <v>0.08</v>
      </c>
    </row>
    <row r="173" spans="1: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0</v>
      </c>
      <c r="I173" s="115">
        <v>0</v>
      </c>
    </row>
    <row r="174" spans="1: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32</v>
      </c>
      <c r="I174" s="117">
        <v>1595.49</v>
      </c>
    </row>
    <row r="175" spans="1:9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</row>
    <row r="176" spans="1: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232</v>
      </c>
      <c r="I176" s="115">
        <v>28.44</v>
      </c>
    </row>
    <row r="177" spans="1: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0</v>
      </c>
      <c r="I177" s="115">
        <v>0</v>
      </c>
    </row>
    <row r="178" spans="1: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232</v>
      </c>
      <c r="I178" s="117">
        <v>28.44</v>
      </c>
    </row>
    <row r="179" spans="1:9" ht="16.5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264</v>
      </c>
      <c r="I179" s="117">
        <v>1623.93</v>
      </c>
    </row>
    <row r="180" spans="1:9" ht="16.5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264</v>
      </c>
      <c r="I180" s="120">
        <v>1623.93</v>
      </c>
    </row>
    <row r="181" spans="1:9" ht="15.75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0</v>
      </c>
      <c r="I181" s="115">
        <v>0</v>
      </c>
    </row>
    <row r="182" spans="1: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</row>
    <row r="183" spans="1: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0</v>
      </c>
      <c r="I183" s="115">
        <v>0</v>
      </c>
    </row>
    <row r="184" spans="1: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0</v>
      </c>
      <c r="I184" s="115">
        <v>0</v>
      </c>
    </row>
    <row r="185" spans="1: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0</v>
      </c>
      <c r="I185" s="115">
        <v>0</v>
      </c>
    </row>
    <row r="186" spans="1: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0</v>
      </c>
      <c r="I186" s="115">
        <v>0</v>
      </c>
    </row>
    <row r="187" spans="1: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0</v>
      </c>
      <c r="I187" s="117">
        <v>0</v>
      </c>
    </row>
    <row r="188" spans="1:9" ht="16.5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0</v>
      </c>
      <c r="I188" s="117">
        <v>0</v>
      </c>
    </row>
    <row r="189" spans="1:9" ht="16.5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0</v>
      </c>
      <c r="I189" s="120">
        <v>0</v>
      </c>
    </row>
    <row r="190" spans="1:9" ht="15.75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1</v>
      </c>
      <c r="I190" s="115">
        <v>0.2</v>
      </c>
    </row>
    <row r="191" spans="1: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</row>
    <row r="192" spans="1: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1</v>
      </c>
      <c r="I192" s="117">
        <v>0.2</v>
      </c>
    </row>
    <row r="193" spans="1:9" ht="16.5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1</v>
      </c>
      <c r="I193" s="117">
        <v>0.2</v>
      </c>
    </row>
    <row r="194" spans="1:9" ht="16.5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1</v>
      </c>
      <c r="I194" s="117">
        <v>0.2</v>
      </c>
    </row>
    <row r="195" spans="1: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5106.59</v>
      </c>
    </row>
  </sheetData>
  <sheetProtection password="C43B" sheet="1" objects="1" scenarios="1"/>
  <mergeCells count="56"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:A4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E179:G179"/>
    <mergeCell ref="C180:G180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95:G195"/>
    <mergeCell ref="A1:I1"/>
    <mergeCell ref="A190:A194"/>
    <mergeCell ref="C190:C193"/>
    <mergeCell ref="E190:E192"/>
    <mergeCell ref="E193:G193"/>
    <mergeCell ref="C194:G194"/>
    <mergeCell ref="A181:A189"/>
    <mergeCell ref="C181:C188"/>
    <mergeCell ref="E181:E187"/>
    <mergeCell ref="E188:G188"/>
    <mergeCell ref="C189:G189"/>
    <mergeCell ref="A160:A180"/>
    <mergeCell ref="C160:C179"/>
    <mergeCell ref="E160:E174"/>
    <mergeCell ref="E175:E178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4.375" style="323" bestFit="1" customWidth="1"/>
    <col min="20" max="16384" width="9" style="323"/>
  </cols>
  <sheetData>
    <row r="1" spans="1:19" x14ac:dyDescent="0.25">
      <c r="A1" s="382" t="s">
        <v>632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2292</v>
      </c>
      <c r="I5" s="115">
        <v>432.81</v>
      </c>
      <c r="J5" s="63">
        <v>1232</v>
      </c>
      <c r="K5" s="115">
        <v>171.12</v>
      </c>
      <c r="L5" s="63">
        <v>722</v>
      </c>
      <c r="M5" s="115">
        <v>264.95999999999998</v>
      </c>
      <c r="N5" s="63">
        <v>1633</v>
      </c>
      <c r="O5" s="115">
        <v>1031.76</v>
      </c>
      <c r="P5" s="63">
        <v>1371</v>
      </c>
      <c r="Q5" s="115">
        <v>7265.25</v>
      </c>
      <c r="R5" s="63">
        <f t="shared" ref="R5:S9" si="0">+H5+J5+L5+N5+P5</f>
        <v>7250</v>
      </c>
      <c r="S5" s="115">
        <f t="shared" si="0"/>
        <v>9165.9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151</v>
      </c>
      <c r="I6" s="115">
        <v>112.48</v>
      </c>
      <c r="J6" s="63">
        <v>60</v>
      </c>
      <c r="K6" s="115">
        <v>18.71</v>
      </c>
      <c r="L6" s="63">
        <v>39</v>
      </c>
      <c r="M6" s="115">
        <v>80.48</v>
      </c>
      <c r="N6" s="63">
        <v>14</v>
      </c>
      <c r="O6" s="115">
        <v>10.92</v>
      </c>
      <c r="P6" s="63">
        <v>137</v>
      </c>
      <c r="Q6" s="115">
        <v>232.56</v>
      </c>
      <c r="R6" s="63">
        <f t="shared" si="0"/>
        <v>401</v>
      </c>
      <c r="S6" s="115">
        <f t="shared" si="0"/>
        <v>455.15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1</v>
      </c>
      <c r="I7" s="115">
        <v>0.06</v>
      </c>
      <c r="J7" s="63">
        <v>0</v>
      </c>
      <c r="K7" s="115">
        <v>0</v>
      </c>
      <c r="L7" s="63">
        <v>0</v>
      </c>
      <c r="M7" s="115">
        <v>0</v>
      </c>
      <c r="N7" s="63">
        <v>2</v>
      </c>
      <c r="O7" s="115">
        <v>0.26</v>
      </c>
      <c r="P7" s="63">
        <v>1</v>
      </c>
      <c r="Q7" s="115">
        <v>1.57</v>
      </c>
      <c r="R7" s="63">
        <f t="shared" si="0"/>
        <v>4</v>
      </c>
      <c r="S7" s="115">
        <f t="shared" si="0"/>
        <v>1.8900000000000001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46</v>
      </c>
      <c r="I8" s="115">
        <v>12.11</v>
      </c>
      <c r="J8" s="63">
        <v>10</v>
      </c>
      <c r="K8" s="115">
        <v>0.99</v>
      </c>
      <c r="L8" s="63">
        <v>8</v>
      </c>
      <c r="M8" s="115">
        <v>66.48</v>
      </c>
      <c r="N8" s="63">
        <v>13</v>
      </c>
      <c r="O8" s="115">
        <v>101.07</v>
      </c>
      <c r="P8" s="63">
        <v>219</v>
      </c>
      <c r="Q8" s="115">
        <v>759.5</v>
      </c>
      <c r="R8" s="63">
        <f t="shared" si="0"/>
        <v>296</v>
      </c>
      <c r="S8" s="115">
        <f t="shared" si="0"/>
        <v>940.15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240</v>
      </c>
      <c r="I9" s="115">
        <v>68.87</v>
      </c>
      <c r="J9" s="63">
        <v>229</v>
      </c>
      <c r="K9" s="115">
        <v>30.33</v>
      </c>
      <c r="L9" s="63">
        <v>100</v>
      </c>
      <c r="M9" s="115">
        <v>23.79</v>
      </c>
      <c r="N9" s="63">
        <v>215</v>
      </c>
      <c r="O9" s="115">
        <v>179.88</v>
      </c>
      <c r="P9" s="63">
        <v>113</v>
      </c>
      <c r="Q9" s="115">
        <v>159.97</v>
      </c>
      <c r="R9" s="63">
        <f t="shared" si="0"/>
        <v>897</v>
      </c>
      <c r="S9" s="115">
        <f t="shared" si="0"/>
        <v>462.84000000000003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2650</v>
      </c>
      <c r="I10" s="117">
        <v>626.33000000000004</v>
      </c>
      <c r="J10" s="116">
        <v>1496</v>
      </c>
      <c r="K10" s="117">
        <v>221.15</v>
      </c>
      <c r="L10" s="116">
        <v>853</v>
      </c>
      <c r="M10" s="117">
        <v>435.71</v>
      </c>
      <c r="N10" s="116">
        <v>1847</v>
      </c>
      <c r="O10" s="117">
        <v>1323.89</v>
      </c>
      <c r="P10" s="116">
        <v>1434</v>
      </c>
      <c r="Q10" s="117">
        <v>8418.85</v>
      </c>
      <c r="R10" s="116">
        <f>+H10+J10+L10+N10+P10</f>
        <v>8280</v>
      </c>
      <c r="S10" s="117">
        <f>SUM(S5:S9)</f>
        <v>11025.929999999998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15</v>
      </c>
      <c r="I11" s="115">
        <v>5.01</v>
      </c>
      <c r="J11" s="63">
        <v>1</v>
      </c>
      <c r="K11" s="115">
        <v>0.08</v>
      </c>
      <c r="L11" s="63">
        <v>1</v>
      </c>
      <c r="M11" s="115">
        <v>2.65</v>
      </c>
      <c r="N11" s="63">
        <v>43</v>
      </c>
      <c r="O11" s="115">
        <v>586.46</v>
      </c>
      <c r="P11" s="63">
        <v>1654</v>
      </c>
      <c r="Q11" s="115">
        <v>4420.3500000000004</v>
      </c>
      <c r="R11" s="63">
        <f t="shared" ref="R11:S18" si="1">+H11+J11+L11+N11+P11</f>
        <v>1714</v>
      </c>
      <c r="S11" s="115">
        <f t="shared" si="1"/>
        <v>5014.55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12058</v>
      </c>
      <c r="I12" s="115">
        <v>22318.89</v>
      </c>
      <c r="J12" s="63">
        <v>1398</v>
      </c>
      <c r="K12" s="115">
        <v>1908.58</v>
      </c>
      <c r="L12" s="63">
        <v>36</v>
      </c>
      <c r="M12" s="115">
        <v>36.15</v>
      </c>
      <c r="N12" s="63">
        <v>257</v>
      </c>
      <c r="O12" s="115">
        <v>10625.07</v>
      </c>
      <c r="P12" s="63">
        <v>721</v>
      </c>
      <c r="Q12" s="115">
        <v>986.6</v>
      </c>
      <c r="R12" s="63">
        <f t="shared" si="1"/>
        <v>14470</v>
      </c>
      <c r="S12" s="115">
        <f t="shared" si="1"/>
        <v>35875.29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274</v>
      </c>
      <c r="I13" s="115">
        <v>158.18</v>
      </c>
      <c r="J13" s="63">
        <v>258</v>
      </c>
      <c r="K13" s="115">
        <v>120.84</v>
      </c>
      <c r="L13" s="63">
        <v>3</v>
      </c>
      <c r="M13" s="115">
        <v>0.91</v>
      </c>
      <c r="N13" s="63">
        <v>8</v>
      </c>
      <c r="O13" s="115">
        <v>13.74</v>
      </c>
      <c r="P13" s="63">
        <v>0</v>
      </c>
      <c r="Q13" s="115">
        <v>0</v>
      </c>
      <c r="R13" s="63">
        <f t="shared" si="1"/>
        <v>543</v>
      </c>
      <c r="S13" s="115">
        <f t="shared" si="1"/>
        <v>293.67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18695</v>
      </c>
      <c r="I14" s="115">
        <v>37786.1</v>
      </c>
      <c r="J14" s="63">
        <v>2873</v>
      </c>
      <c r="K14" s="115">
        <v>3417.23</v>
      </c>
      <c r="L14" s="63">
        <v>4</v>
      </c>
      <c r="M14" s="115">
        <v>3.3</v>
      </c>
      <c r="N14" s="63">
        <v>80</v>
      </c>
      <c r="O14" s="115">
        <v>226.11</v>
      </c>
      <c r="P14" s="63">
        <v>8</v>
      </c>
      <c r="Q14" s="115">
        <v>5.48</v>
      </c>
      <c r="R14" s="63">
        <f t="shared" si="1"/>
        <v>21660</v>
      </c>
      <c r="S14" s="115">
        <f t="shared" si="1"/>
        <v>41438.220000000008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2376</v>
      </c>
      <c r="I15" s="115">
        <v>1092.8699999999999</v>
      </c>
      <c r="J15" s="63">
        <v>380</v>
      </c>
      <c r="K15" s="115">
        <v>544.08000000000004</v>
      </c>
      <c r="L15" s="63">
        <v>76</v>
      </c>
      <c r="M15" s="115">
        <v>318.62</v>
      </c>
      <c r="N15" s="63">
        <v>157</v>
      </c>
      <c r="O15" s="115">
        <v>1724.3</v>
      </c>
      <c r="P15" s="63">
        <v>13</v>
      </c>
      <c r="Q15" s="115">
        <v>10.68</v>
      </c>
      <c r="R15" s="63">
        <f t="shared" si="1"/>
        <v>3002</v>
      </c>
      <c r="S15" s="115">
        <f t="shared" si="1"/>
        <v>3690.5499999999997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51</v>
      </c>
      <c r="I16" s="115">
        <v>241.41</v>
      </c>
      <c r="J16" s="63">
        <v>479</v>
      </c>
      <c r="K16" s="115">
        <v>948.04</v>
      </c>
      <c r="L16" s="63">
        <v>509</v>
      </c>
      <c r="M16" s="115">
        <v>8411.9599999999991</v>
      </c>
      <c r="N16" s="63">
        <v>1093</v>
      </c>
      <c r="O16" s="115">
        <v>34590.19</v>
      </c>
      <c r="P16" s="63">
        <v>209</v>
      </c>
      <c r="Q16" s="115">
        <v>3058.47</v>
      </c>
      <c r="R16" s="63">
        <f t="shared" si="1"/>
        <v>2341</v>
      </c>
      <c r="S16" s="115">
        <f t="shared" si="1"/>
        <v>47250.070000000007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53</v>
      </c>
      <c r="I17" s="115">
        <v>149.46</v>
      </c>
      <c r="J17" s="63">
        <v>11</v>
      </c>
      <c r="K17" s="115">
        <v>103.54</v>
      </c>
      <c r="L17" s="63">
        <v>2</v>
      </c>
      <c r="M17" s="115">
        <v>1.74</v>
      </c>
      <c r="N17" s="63">
        <v>20</v>
      </c>
      <c r="O17" s="115">
        <v>120.63</v>
      </c>
      <c r="P17" s="63">
        <v>2</v>
      </c>
      <c r="Q17" s="115">
        <v>3.81</v>
      </c>
      <c r="R17" s="63">
        <f t="shared" si="1"/>
        <v>88</v>
      </c>
      <c r="S17" s="115">
        <f t="shared" si="1"/>
        <v>379.18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515</v>
      </c>
      <c r="I18" s="115">
        <v>129.53</v>
      </c>
      <c r="J18" s="63">
        <v>217</v>
      </c>
      <c r="K18" s="115">
        <v>58.61</v>
      </c>
      <c r="L18" s="63">
        <v>54</v>
      </c>
      <c r="M18" s="115">
        <v>19.690000000000001</v>
      </c>
      <c r="N18" s="63">
        <v>70</v>
      </c>
      <c r="O18" s="115">
        <v>105.24</v>
      </c>
      <c r="P18" s="63">
        <v>374</v>
      </c>
      <c r="Q18" s="115">
        <v>326.42</v>
      </c>
      <c r="R18" s="63">
        <f t="shared" si="1"/>
        <v>1230</v>
      </c>
      <c r="S18" s="115">
        <f t="shared" si="1"/>
        <v>639.49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28566</v>
      </c>
      <c r="I19" s="117">
        <v>61881.45</v>
      </c>
      <c r="J19" s="116">
        <v>4959</v>
      </c>
      <c r="K19" s="117">
        <v>7101</v>
      </c>
      <c r="L19" s="116">
        <v>657</v>
      </c>
      <c r="M19" s="117">
        <v>8795.02</v>
      </c>
      <c r="N19" s="116">
        <v>1628</v>
      </c>
      <c r="O19" s="117">
        <v>47991.74</v>
      </c>
      <c r="P19" s="116">
        <v>2292</v>
      </c>
      <c r="Q19" s="117">
        <v>8811.81</v>
      </c>
      <c r="R19" s="116">
        <f>+H19+J19+L19+N19+P19</f>
        <v>38102</v>
      </c>
      <c r="S19" s="117">
        <f>SUM(S11:S18)</f>
        <v>134581.02000000002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320</v>
      </c>
      <c r="I20" s="115">
        <v>125.15</v>
      </c>
      <c r="J20" s="63">
        <v>134</v>
      </c>
      <c r="K20" s="115">
        <v>104.13</v>
      </c>
      <c r="L20" s="63">
        <v>154</v>
      </c>
      <c r="M20" s="115">
        <v>326.27999999999997</v>
      </c>
      <c r="N20" s="63">
        <v>88</v>
      </c>
      <c r="O20" s="115">
        <v>455.48</v>
      </c>
      <c r="P20" s="63">
        <v>23</v>
      </c>
      <c r="Q20" s="115">
        <v>16.22</v>
      </c>
      <c r="R20" s="63">
        <f t="shared" ref="R20:S31" si="2">+H20+J20+L20+N20+P20</f>
        <v>719</v>
      </c>
      <c r="S20" s="115">
        <f t="shared" si="2"/>
        <v>1027.26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3156</v>
      </c>
      <c r="I21" s="115">
        <v>2346.5500000000002</v>
      </c>
      <c r="J21" s="63">
        <v>1070</v>
      </c>
      <c r="K21" s="115">
        <v>2171.31</v>
      </c>
      <c r="L21" s="63">
        <v>13</v>
      </c>
      <c r="M21" s="115">
        <v>9.73</v>
      </c>
      <c r="N21" s="63">
        <v>40</v>
      </c>
      <c r="O21" s="115">
        <v>59.68</v>
      </c>
      <c r="P21" s="63">
        <v>5</v>
      </c>
      <c r="Q21" s="115">
        <v>0.86</v>
      </c>
      <c r="R21" s="63">
        <f t="shared" si="2"/>
        <v>4284</v>
      </c>
      <c r="S21" s="115">
        <f t="shared" si="2"/>
        <v>4588.13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24</v>
      </c>
      <c r="I22" s="115">
        <v>22.73</v>
      </c>
      <c r="J22" s="63">
        <v>34</v>
      </c>
      <c r="K22" s="115">
        <v>67.25</v>
      </c>
      <c r="L22" s="63">
        <v>47</v>
      </c>
      <c r="M22" s="115">
        <v>82.57</v>
      </c>
      <c r="N22" s="63">
        <v>20</v>
      </c>
      <c r="O22" s="115">
        <v>198.3</v>
      </c>
      <c r="P22" s="63">
        <v>18</v>
      </c>
      <c r="Q22" s="115">
        <v>30.78</v>
      </c>
      <c r="R22" s="63">
        <f t="shared" si="2"/>
        <v>143</v>
      </c>
      <c r="S22" s="115">
        <f t="shared" si="2"/>
        <v>401.63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721</v>
      </c>
      <c r="I23" s="115">
        <v>328.19</v>
      </c>
      <c r="J23" s="63">
        <v>77</v>
      </c>
      <c r="K23" s="115">
        <v>31.37</v>
      </c>
      <c r="L23" s="63">
        <v>128</v>
      </c>
      <c r="M23" s="115">
        <v>136.49</v>
      </c>
      <c r="N23" s="63">
        <v>128</v>
      </c>
      <c r="O23" s="115">
        <v>361.16</v>
      </c>
      <c r="P23" s="63">
        <v>321</v>
      </c>
      <c r="Q23" s="115">
        <v>240.96</v>
      </c>
      <c r="R23" s="63">
        <f t="shared" si="2"/>
        <v>1375</v>
      </c>
      <c r="S23" s="115">
        <f t="shared" si="2"/>
        <v>1098.17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3</v>
      </c>
      <c r="I24" s="115">
        <v>2.14</v>
      </c>
      <c r="J24" s="63">
        <v>19</v>
      </c>
      <c r="K24" s="115">
        <v>13.75</v>
      </c>
      <c r="L24" s="63">
        <v>27</v>
      </c>
      <c r="M24" s="115">
        <v>43.06</v>
      </c>
      <c r="N24" s="63">
        <v>3</v>
      </c>
      <c r="O24" s="115">
        <v>0.59</v>
      </c>
      <c r="P24" s="63">
        <v>0</v>
      </c>
      <c r="Q24" s="115">
        <v>0</v>
      </c>
      <c r="R24" s="63">
        <f t="shared" si="2"/>
        <v>52</v>
      </c>
      <c r="S24" s="115">
        <f t="shared" si="2"/>
        <v>59.540000000000006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4333</v>
      </c>
      <c r="I25" s="115">
        <v>5083.3999999999996</v>
      </c>
      <c r="J25" s="63">
        <v>1751</v>
      </c>
      <c r="K25" s="115">
        <v>1705.61</v>
      </c>
      <c r="L25" s="63">
        <v>542</v>
      </c>
      <c r="M25" s="115">
        <v>2597.87</v>
      </c>
      <c r="N25" s="63">
        <v>58</v>
      </c>
      <c r="O25" s="115">
        <v>150.87</v>
      </c>
      <c r="P25" s="63">
        <v>7</v>
      </c>
      <c r="Q25" s="115">
        <v>1.26</v>
      </c>
      <c r="R25" s="63">
        <f t="shared" si="2"/>
        <v>6691</v>
      </c>
      <c r="S25" s="115">
        <f t="shared" si="2"/>
        <v>9539.01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178</v>
      </c>
      <c r="I26" s="115">
        <v>103.03</v>
      </c>
      <c r="J26" s="63">
        <v>707</v>
      </c>
      <c r="K26" s="115">
        <v>1064.56</v>
      </c>
      <c r="L26" s="63">
        <v>47</v>
      </c>
      <c r="M26" s="115">
        <v>55.48</v>
      </c>
      <c r="N26" s="63">
        <v>16</v>
      </c>
      <c r="O26" s="115">
        <v>52.33</v>
      </c>
      <c r="P26" s="63">
        <v>4</v>
      </c>
      <c r="Q26" s="115">
        <v>2.3199999999999998</v>
      </c>
      <c r="R26" s="63">
        <f t="shared" si="2"/>
        <v>952</v>
      </c>
      <c r="S26" s="115">
        <f t="shared" si="2"/>
        <v>1277.7199999999998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11</v>
      </c>
      <c r="I27" s="115">
        <v>1.17</v>
      </c>
      <c r="J27" s="63">
        <v>5</v>
      </c>
      <c r="K27" s="115">
        <v>2.69</v>
      </c>
      <c r="L27" s="63">
        <v>10</v>
      </c>
      <c r="M27" s="115">
        <v>4.93</v>
      </c>
      <c r="N27" s="63">
        <v>4</v>
      </c>
      <c r="O27" s="115">
        <v>0.38</v>
      </c>
      <c r="P27" s="63">
        <v>7</v>
      </c>
      <c r="Q27" s="115">
        <v>0.76</v>
      </c>
      <c r="R27" s="63">
        <f t="shared" si="2"/>
        <v>37</v>
      </c>
      <c r="S27" s="115">
        <f t="shared" si="2"/>
        <v>9.93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479</v>
      </c>
      <c r="I28" s="115">
        <v>221.79</v>
      </c>
      <c r="J28" s="63">
        <v>324</v>
      </c>
      <c r="K28" s="115">
        <v>455.49</v>
      </c>
      <c r="L28" s="63">
        <v>866</v>
      </c>
      <c r="M28" s="115">
        <v>5564.47</v>
      </c>
      <c r="N28" s="63">
        <v>49</v>
      </c>
      <c r="O28" s="115">
        <v>299.3</v>
      </c>
      <c r="P28" s="63">
        <v>11</v>
      </c>
      <c r="Q28" s="115">
        <v>0.96</v>
      </c>
      <c r="R28" s="63">
        <f t="shared" si="2"/>
        <v>1729</v>
      </c>
      <c r="S28" s="115">
        <f t="shared" si="2"/>
        <v>6542.01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495</v>
      </c>
      <c r="I29" s="115">
        <v>304.24</v>
      </c>
      <c r="J29" s="63">
        <v>560</v>
      </c>
      <c r="K29" s="115">
        <v>1652.46</v>
      </c>
      <c r="L29" s="63">
        <v>146</v>
      </c>
      <c r="M29" s="115">
        <v>129.97999999999999</v>
      </c>
      <c r="N29" s="63">
        <v>61</v>
      </c>
      <c r="O29" s="115">
        <v>423.62</v>
      </c>
      <c r="P29" s="63">
        <v>52</v>
      </c>
      <c r="Q29" s="115">
        <v>40.46</v>
      </c>
      <c r="R29" s="63">
        <f t="shared" si="2"/>
        <v>1314</v>
      </c>
      <c r="S29" s="115">
        <f t="shared" si="2"/>
        <v>2550.7599999999998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2"/>
        <v>0</v>
      </c>
      <c r="S30" s="115">
        <f t="shared" si="2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7291</v>
      </c>
      <c r="I31" s="115">
        <v>1094.1099999999999</v>
      </c>
      <c r="J31" s="63">
        <v>4500</v>
      </c>
      <c r="K31" s="115">
        <v>742.9</v>
      </c>
      <c r="L31" s="63">
        <v>736</v>
      </c>
      <c r="M31" s="115">
        <v>171.86</v>
      </c>
      <c r="N31" s="63">
        <v>858</v>
      </c>
      <c r="O31" s="115">
        <v>261.72000000000003</v>
      </c>
      <c r="P31" s="63">
        <v>141</v>
      </c>
      <c r="Q31" s="115">
        <v>59.76</v>
      </c>
      <c r="R31" s="63">
        <f t="shared" si="2"/>
        <v>13526</v>
      </c>
      <c r="S31" s="115">
        <f t="shared" si="2"/>
        <v>2330.3500000000004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14723</v>
      </c>
      <c r="I32" s="117">
        <v>9632.5</v>
      </c>
      <c r="J32" s="116">
        <v>7944</v>
      </c>
      <c r="K32" s="117">
        <v>8011.52</v>
      </c>
      <c r="L32" s="116">
        <v>1934</v>
      </c>
      <c r="M32" s="117">
        <v>9122.7199999999993</v>
      </c>
      <c r="N32" s="116">
        <v>1217</v>
      </c>
      <c r="O32" s="117">
        <v>2263.4299999999998</v>
      </c>
      <c r="P32" s="116">
        <v>526</v>
      </c>
      <c r="Q32" s="117">
        <v>394.34</v>
      </c>
      <c r="R32" s="116">
        <f>+H32+J32+L32+N32+P32</f>
        <v>26344</v>
      </c>
      <c r="S32" s="117">
        <f>SUM(S20:S31)</f>
        <v>29424.510000000002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5</v>
      </c>
      <c r="I33" s="115">
        <v>3.08</v>
      </c>
      <c r="J33" s="63">
        <v>20</v>
      </c>
      <c r="K33" s="115">
        <v>8.2100000000000009</v>
      </c>
      <c r="L33" s="63">
        <v>0</v>
      </c>
      <c r="M33" s="115">
        <v>0</v>
      </c>
      <c r="N33" s="63">
        <v>1</v>
      </c>
      <c r="O33" s="115">
        <v>5.8</v>
      </c>
      <c r="P33" s="63">
        <v>124</v>
      </c>
      <c r="Q33" s="115">
        <v>666.47</v>
      </c>
      <c r="R33" s="63">
        <f t="shared" ref="R33:S45" si="3">+H33+J33+L33+N33+P33</f>
        <v>150</v>
      </c>
      <c r="S33" s="115">
        <f t="shared" si="3"/>
        <v>683.56000000000006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3"/>
        <v>0</v>
      </c>
      <c r="S34" s="115">
        <f t="shared" si="3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1</v>
      </c>
      <c r="K35" s="115">
        <v>0.2</v>
      </c>
      <c r="L35" s="63">
        <v>0</v>
      </c>
      <c r="M35" s="115">
        <v>0</v>
      </c>
      <c r="N35" s="63">
        <v>1</v>
      </c>
      <c r="O35" s="115">
        <v>0.06</v>
      </c>
      <c r="P35" s="63">
        <v>3</v>
      </c>
      <c r="Q35" s="115">
        <v>1.01</v>
      </c>
      <c r="R35" s="63">
        <f t="shared" si="3"/>
        <v>5</v>
      </c>
      <c r="S35" s="115">
        <f t="shared" si="3"/>
        <v>1.27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1</v>
      </c>
      <c r="O36" s="115">
        <v>1.24</v>
      </c>
      <c r="P36" s="63">
        <v>3</v>
      </c>
      <c r="Q36" s="115">
        <v>2.73</v>
      </c>
      <c r="R36" s="63">
        <f t="shared" si="3"/>
        <v>4</v>
      </c>
      <c r="S36" s="115">
        <f t="shared" si="3"/>
        <v>3.9699999999999998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69</v>
      </c>
      <c r="I37" s="115">
        <v>23.14</v>
      </c>
      <c r="J37" s="63">
        <v>36</v>
      </c>
      <c r="K37" s="115">
        <v>26.88</v>
      </c>
      <c r="L37" s="63">
        <v>16</v>
      </c>
      <c r="M37" s="115">
        <v>7.54</v>
      </c>
      <c r="N37" s="63">
        <v>10</v>
      </c>
      <c r="O37" s="115">
        <v>15.71</v>
      </c>
      <c r="P37" s="63">
        <v>26</v>
      </c>
      <c r="Q37" s="115">
        <v>129.41999999999999</v>
      </c>
      <c r="R37" s="63">
        <f t="shared" si="3"/>
        <v>157</v>
      </c>
      <c r="S37" s="115">
        <f t="shared" si="3"/>
        <v>202.69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7</v>
      </c>
      <c r="I38" s="115">
        <v>13.65</v>
      </c>
      <c r="J38" s="63">
        <v>27</v>
      </c>
      <c r="K38" s="115">
        <v>85.56</v>
      </c>
      <c r="L38" s="63">
        <v>16</v>
      </c>
      <c r="M38" s="115">
        <v>40.78</v>
      </c>
      <c r="N38" s="63">
        <v>96</v>
      </c>
      <c r="O38" s="115">
        <v>408.29</v>
      </c>
      <c r="P38" s="63">
        <v>9</v>
      </c>
      <c r="Q38" s="115">
        <v>18.600000000000001</v>
      </c>
      <c r="R38" s="63">
        <f t="shared" si="3"/>
        <v>155</v>
      </c>
      <c r="S38" s="115">
        <f t="shared" si="3"/>
        <v>566.88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3"/>
        <v>0</v>
      </c>
      <c r="S39" s="115">
        <f t="shared" si="3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611</v>
      </c>
      <c r="I40" s="115">
        <v>1806.02</v>
      </c>
      <c r="J40" s="63">
        <v>262</v>
      </c>
      <c r="K40" s="115">
        <v>608.77</v>
      </c>
      <c r="L40" s="63">
        <v>9</v>
      </c>
      <c r="M40" s="115">
        <v>9</v>
      </c>
      <c r="N40" s="63">
        <v>6</v>
      </c>
      <c r="O40" s="115">
        <v>15.06</v>
      </c>
      <c r="P40" s="63">
        <v>0</v>
      </c>
      <c r="Q40" s="115">
        <v>0</v>
      </c>
      <c r="R40" s="63">
        <f t="shared" si="3"/>
        <v>888</v>
      </c>
      <c r="S40" s="115">
        <f t="shared" si="3"/>
        <v>2438.85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6</v>
      </c>
      <c r="Q41" s="115">
        <v>6.36</v>
      </c>
      <c r="R41" s="63">
        <f t="shared" si="3"/>
        <v>6</v>
      </c>
      <c r="S41" s="115">
        <f t="shared" si="3"/>
        <v>6.36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23</v>
      </c>
      <c r="I42" s="115">
        <v>23.83</v>
      </c>
      <c r="J42" s="63">
        <v>16</v>
      </c>
      <c r="K42" s="115">
        <v>13.02</v>
      </c>
      <c r="L42" s="63">
        <v>3</v>
      </c>
      <c r="M42" s="115">
        <v>8.19</v>
      </c>
      <c r="N42" s="63">
        <v>3</v>
      </c>
      <c r="O42" s="115">
        <v>3.37</v>
      </c>
      <c r="P42" s="63">
        <v>1</v>
      </c>
      <c r="Q42" s="115">
        <v>0.12</v>
      </c>
      <c r="R42" s="63">
        <f t="shared" si="3"/>
        <v>46</v>
      </c>
      <c r="S42" s="115">
        <f t="shared" si="3"/>
        <v>48.529999999999987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1</v>
      </c>
      <c r="Q43" s="115">
        <v>0.15</v>
      </c>
      <c r="R43" s="63">
        <f t="shared" si="3"/>
        <v>1</v>
      </c>
      <c r="S43" s="115">
        <f t="shared" si="3"/>
        <v>0.15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6</v>
      </c>
      <c r="I44" s="115">
        <v>18.399999999999999</v>
      </c>
      <c r="J44" s="63">
        <v>20</v>
      </c>
      <c r="K44" s="115">
        <v>24.01</v>
      </c>
      <c r="L44" s="63">
        <v>10</v>
      </c>
      <c r="M44" s="115">
        <v>48.82</v>
      </c>
      <c r="N44" s="63">
        <v>50</v>
      </c>
      <c r="O44" s="115">
        <v>314.14999999999998</v>
      </c>
      <c r="P44" s="63">
        <v>20</v>
      </c>
      <c r="Q44" s="115">
        <v>54.42</v>
      </c>
      <c r="R44" s="63">
        <f t="shared" si="3"/>
        <v>106</v>
      </c>
      <c r="S44" s="115">
        <f t="shared" si="3"/>
        <v>459.8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87</v>
      </c>
      <c r="I45" s="115">
        <v>17.75</v>
      </c>
      <c r="J45" s="63">
        <v>54</v>
      </c>
      <c r="K45" s="115">
        <v>13.52</v>
      </c>
      <c r="L45" s="63">
        <v>7</v>
      </c>
      <c r="M45" s="115">
        <v>0.97</v>
      </c>
      <c r="N45" s="63">
        <v>12</v>
      </c>
      <c r="O45" s="115">
        <v>3.66</v>
      </c>
      <c r="P45" s="63">
        <v>10</v>
      </c>
      <c r="Q45" s="115">
        <v>9.7100000000000009</v>
      </c>
      <c r="R45" s="63">
        <f t="shared" si="3"/>
        <v>170</v>
      </c>
      <c r="S45" s="115">
        <f t="shared" si="3"/>
        <v>45.610000000000007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795</v>
      </c>
      <c r="I46" s="117">
        <v>1905.87</v>
      </c>
      <c r="J46" s="116">
        <v>417</v>
      </c>
      <c r="K46" s="117">
        <v>780.17</v>
      </c>
      <c r="L46" s="116">
        <v>59</v>
      </c>
      <c r="M46" s="117">
        <v>115.3</v>
      </c>
      <c r="N46" s="116">
        <v>170</v>
      </c>
      <c r="O46" s="117">
        <v>767.34</v>
      </c>
      <c r="P46" s="116">
        <v>176</v>
      </c>
      <c r="Q46" s="117">
        <v>888.99</v>
      </c>
      <c r="R46" s="116">
        <f>+H46+J46+L46+N46+P46</f>
        <v>1617</v>
      </c>
      <c r="S46" s="117">
        <f>SUM(S33:S45)</f>
        <v>4457.67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20725</v>
      </c>
      <c r="I47" s="115">
        <v>6518.6</v>
      </c>
      <c r="J47" s="63">
        <v>9495</v>
      </c>
      <c r="K47" s="115">
        <v>2930.26</v>
      </c>
      <c r="L47" s="63">
        <v>1644</v>
      </c>
      <c r="M47" s="115">
        <v>2335.56</v>
      </c>
      <c r="N47" s="63">
        <v>1910</v>
      </c>
      <c r="O47" s="115">
        <v>2855.06</v>
      </c>
      <c r="P47" s="63">
        <v>2839</v>
      </c>
      <c r="Q47" s="115">
        <v>7828.29</v>
      </c>
      <c r="R47" s="63">
        <f>+H47+J47+L47+N47+P47</f>
        <v>36613</v>
      </c>
      <c r="S47" s="115">
        <f>+I47+K47+M47+O47+Q47</f>
        <v>22467.77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20725</v>
      </c>
      <c r="I48" s="117">
        <v>6518.6</v>
      </c>
      <c r="J48" s="116">
        <v>9495</v>
      </c>
      <c r="K48" s="117">
        <v>2930.26</v>
      </c>
      <c r="L48" s="116">
        <v>1644</v>
      </c>
      <c r="M48" s="117">
        <v>2335.56</v>
      </c>
      <c r="N48" s="116">
        <v>1910</v>
      </c>
      <c r="O48" s="117">
        <v>2855.06</v>
      </c>
      <c r="P48" s="116">
        <v>2839</v>
      </c>
      <c r="Q48" s="117">
        <v>7828.29</v>
      </c>
      <c r="R48" s="116">
        <f>+H48+J48+L48+N48+P48</f>
        <v>36613</v>
      </c>
      <c r="S48" s="117">
        <f>SUM(S47)</f>
        <v>22467.77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38944</v>
      </c>
      <c r="I49" s="115">
        <v>71094.03</v>
      </c>
      <c r="J49" s="63">
        <v>23818</v>
      </c>
      <c r="K49" s="115">
        <v>35931.449999999997</v>
      </c>
      <c r="L49" s="63">
        <v>4698</v>
      </c>
      <c r="M49" s="115">
        <v>12459.1</v>
      </c>
      <c r="N49" s="63">
        <v>15075</v>
      </c>
      <c r="O49" s="115">
        <v>174360.04</v>
      </c>
      <c r="P49" s="63">
        <v>2003</v>
      </c>
      <c r="Q49" s="115">
        <v>1355.03</v>
      </c>
      <c r="R49" s="63">
        <f>+H49+J49+L49+N49+P49</f>
        <v>84538</v>
      </c>
      <c r="S49" s="115">
        <f>+I49+K49+M49+O49+Q49</f>
        <v>295199.65000000002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38944</v>
      </c>
      <c r="I50" s="117">
        <v>71094.03</v>
      </c>
      <c r="J50" s="116">
        <v>23818</v>
      </c>
      <c r="K50" s="117">
        <v>35931.449999999997</v>
      </c>
      <c r="L50" s="116">
        <v>4698</v>
      </c>
      <c r="M50" s="117">
        <v>12459.1</v>
      </c>
      <c r="N50" s="116">
        <v>15075</v>
      </c>
      <c r="O50" s="117">
        <v>174360.04</v>
      </c>
      <c r="P50" s="116">
        <v>2003</v>
      </c>
      <c r="Q50" s="117">
        <v>1355.03</v>
      </c>
      <c r="R50" s="116">
        <f>+H50+J50+L50+N50+P50</f>
        <v>84538</v>
      </c>
      <c r="S50" s="117">
        <f>SUM(S49)</f>
        <v>295199.65000000002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52</v>
      </c>
      <c r="I51" s="115">
        <v>35.270000000000003</v>
      </c>
      <c r="J51" s="63">
        <v>35</v>
      </c>
      <c r="K51" s="115">
        <v>31.99</v>
      </c>
      <c r="L51" s="63">
        <v>6</v>
      </c>
      <c r="M51" s="115">
        <v>7.35</v>
      </c>
      <c r="N51" s="63">
        <v>3</v>
      </c>
      <c r="O51" s="115">
        <v>0.23</v>
      </c>
      <c r="P51" s="63">
        <v>1</v>
      </c>
      <c r="Q51" s="115">
        <v>9.6300000000000008</v>
      </c>
      <c r="R51" s="63">
        <f t="shared" ref="R51:S57" si="4">+H51+J51+L51+N51+P51</f>
        <v>97</v>
      </c>
      <c r="S51" s="115">
        <f t="shared" si="4"/>
        <v>84.47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150</v>
      </c>
      <c r="I52" s="115">
        <v>94.09</v>
      </c>
      <c r="J52" s="63">
        <v>73</v>
      </c>
      <c r="K52" s="115">
        <v>39.29</v>
      </c>
      <c r="L52" s="63">
        <v>15</v>
      </c>
      <c r="M52" s="115">
        <v>24.63</v>
      </c>
      <c r="N52" s="63">
        <v>31</v>
      </c>
      <c r="O52" s="115">
        <v>248.36</v>
      </c>
      <c r="P52" s="63">
        <v>7</v>
      </c>
      <c r="Q52" s="115">
        <v>26.22</v>
      </c>
      <c r="R52" s="63">
        <f t="shared" si="4"/>
        <v>276</v>
      </c>
      <c r="S52" s="115">
        <f t="shared" si="4"/>
        <v>432.59000000000003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58</v>
      </c>
      <c r="I53" s="115">
        <v>59.39</v>
      </c>
      <c r="J53" s="63">
        <v>55</v>
      </c>
      <c r="K53" s="115">
        <v>26.54</v>
      </c>
      <c r="L53" s="63">
        <v>1</v>
      </c>
      <c r="M53" s="115">
        <v>0.05</v>
      </c>
      <c r="N53" s="63">
        <v>1</v>
      </c>
      <c r="O53" s="115">
        <v>0.01</v>
      </c>
      <c r="P53" s="63">
        <v>1</v>
      </c>
      <c r="Q53" s="115">
        <v>6.38</v>
      </c>
      <c r="R53" s="63">
        <f t="shared" si="4"/>
        <v>116</v>
      </c>
      <c r="S53" s="115">
        <f t="shared" si="4"/>
        <v>92.37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13</v>
      </c>
      <c r="I54" s="115">
        <v>11.5</v>
      </c>
      <c r="J54" s="63">
        <v>171</v>
      </c>
      <c r="K54" s="115">
        <v>398.62</v>
      </c>
      <c r="L54" s="63">
        <v>13</v>
      </c>
      <c r="M54" s="115">
        <v>65.84</v>
      </c>
      <c r="N54" s="63">
        <v>61</v>
      </c>
      <c r="O54" s="115">
        <v>454.06</v>
      </c>
      <c r="P54" s="63">
        <v>329</v>
      </c>
      <c r="Q54" s="115">
        <v>1365.51</v>
      </c>
      <c r="R54" s="63">
        <f t="shared" si="4"/>
        <v>587</v>
      </c>
      <c r="S54" s="115">
        <f t="shared" si="4"/>
        <v>2295.5299999999997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669</v>
      </c>
      <c r="I55" s="115">
        <v>975.17</v>
      </c>
      <c r="J55" s="63">
        <v>486</v>
      </c>
      <c r="K55" s="115">
        <v>634.82000000000005</v>
      </c>
      <c r="L55" s="63">
        <v>34</v>
      </c>
      <c r="M55" s="115">
        <v>74.11</v>
      </c>
      <c r="N55" s="63">
        <v>35</v>
      </c>
      <c r="O55" s="115">
        <v>105.15</v>
      </c>
      <c r="P55" s="63">
        <v>1</v>
      </c>
      <c r="Q55" s="115">
        <v>2.44</v>
      </c>
      <c r="R55" s="63">
        <f t="shared" si="4"/>
        <v>1225</v>
      </c>
      <c r="S55" s="115">
        <f t="shared" si="4"/>
        <v>1791.69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327</v>
      </c>
      <c r="I56" s="115">
        <v>180.73</v>
      </c>
      <c r="J56" s="63">
        <v>4</v>
      </c>
      <c r="K56" s="115">
        <v>16.32</v>
      </c>
      <c r="L56" s="63">
        <v>0</v>
      </c>
      <c r="M56" s="115">
        <v>0</v>
      </c>
      <c r="N56" s="63">
        <v>4</v>
      </c>
      <c r="O56" s="115">
        <v>6.81</v>
      </c>
      <c r="P56" s="63">
        <v>0</v>
      </c>
      <c r="Q56" s="115">
        <v>0</v>
      </c>
      <c r="R56" s="63">
        <f t="shared" si="4"/>
        <v>335</v>
      </c>
      <c r="S56" s="115">
        <f t="shared" si="4"/>
        <v>203.85999999999999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1222</v>
      </c>
      <c r="I57" s="115">
        <v>189.02</v>
      </c>
      <c r="J57" s="63">
        <v>484</v>
      </c>
      <c r="K57" s="115">
        <v>91.38</v>
      </c>
      <c r="L57" s="63">
        <v>302</v>
      </c>
      <c r="M57" s="115">
        <v>84.47</v>
      </c>
      <c r="N57" s="63">
        <v>378</v>
      </c>
      <c r="O57" s="115">
        <v>126.59</v>
      </c>
      <c r="P57" s="63">
        <v>63</v>
      </c>
      <c r="Q57" s="115">
        <v>29.24</v>
      </c>
      <c r="R57" s="63">
        <f t="shared" si="4"/>
        <v>2449</v>
      </c>
      <c r="S57" s="115">
        <f t="shared" si="4"/>
        <v>520.70000000000005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2328</v>
      </c>
      <c r="I58" s="117">
        <v>1545.17</v>
      </c>
      <c r="J58" s="116">
        <v>1201</v>
      </c>
      <c r="K58" s="117">
        <v>1238.96</v>
      </c>
      <c r="L58" s="116">
        <v>358</v>
      </c>
      <c r="M58" s="117">
        <v>256.45</v>
      </c>
      <c r="N58" s="116">
        <v>506</v>
      </c>
      <c r="O58" s="117">
        <v>941.21</v>
      </c>
      <c r="P58" s="116">
        <v>393</v>
      </c>
      <c r="Q58" s="117">
        <v>1439.42</v>
      </c>
      <c r="R58" s="116">
        <f>+H58+J58+L58+N58+P58</f>
        <v>4786</v>
      </c>
      <c r="S58" s="117">
        <f>SUM(S51:S57)</f>
        <v>5421.2099999999991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2442</v>
      </c>
      <c r="I59" s="115">
        <v>5198.4399999999996</v>
      </c>
      <c r="J59" s="63">
        <v>889</v>
      </c>
      <c r="K59" s="115">
        <v>9197.76</v>
      </c>
      <c r="L59" s="63">
        <v>1088</v>
      </c>
      <c r="M59" s="115">
        <v>61798.76</v>
      </c>
      <c r="N59" s="63">
        <v>4635</v>
      </c>
      <c r="O59" s="115">
        <v>191585.94</v>
      </c>
      <c r="P59" s="63">
        <v>928</v>
      </c>
      <c r="Q59" s="115">
        <v>5395.94</v>
      </c>
      <c r="R59" s="63">
        <f>+H59+J59+L59+N59+P59</f>
        <v>9982</v>
      </c>
      <c r="S59" s="115">
        <f>+I59+K59+M59+O59+Q59</f>
        <v>273176.84000000003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2442</v>
      </c>
      <c r="I60" s="117">
        <v>5198.4399999999996</v>
      </c>
      <c r="J60" s="116">
        <v>889</v>
      </c>
      <c r="K60" s="117">
        <v>9197.76</v>
      </c>
      <c r="L60" s="116">
        <v>1088</v>
      </c>
      <c r="M60" s="117">
        <v>61798.76</v>
      </c>
      <c r="N60" s="116">
        <v>4635</v>
      </c>
      <c r="O60" s="117">
        <v>191585.94</v>
      </c>
      <c r="P60" s="116">
        <v>928</v>
      </c>
      <c r="Q60" s="117">
        <v>5395.94</v>
      </c>
      <c r="R60" s="116">
        <f>+H60+J60+L60+N60+P60</f>
        <v>9982</v>
      </c>
      <c r="S60" s="117">
        <f>SUM(S59)</f>
        <v>273176.84000000003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42334</v>
      </c>
      <c r="I61" s="115">
        <v>79380.77</v>
      </c>
      <c r="J61" s="63">
        <v>17931</v>
      </c>
      <c r="K61" s="115">
        <v>60516.61</v>
      </c>
      <c r="L61" s="63">
        <v>4384</v>
      </c>
      <c r="M61" s="115">
        <v>9225.34</v>
      </c>
      <c r="N61" s="63">
        <v>8918</v>
      </c>
      <c r="O61" s="115">
        <v>84218.36</v>
      </c>
      <c r="P61" s="63">
        <v>3190</v>
      </c>
      <c r="Q61" s="115">
        <v>18887.89</v>
      </c>
      <c r="R61" s="63">
        <f t="shared" ref="R61:S63" si="5">+H61+J61+L61+N61+P61</f>
        <v>76757</v>
      </c>
      <c r="S61" s="115">
        <f t="shared" si="5"/>
        <v>252228.97000000003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9053</v>
      </c>
      <c r="I62" s="115">
        <v>181404.6</v>
      </c>
      <c r="J62" s="63">
        <v>377</v>
      </c>
      <c r="K62" s="115">
        <v>9579.48</v>
      </c>
      <c r="L62" s="63">
        <v>0</v>
      </c>
      <c r="M62" s="115">
        <v>0</v>
      </c>
      <c r="N62" s="63">
        <v>22</v>
      </c>
      <c r="O62" s="115">
        <v>452.43</v>
      </c>
      <c r="P62" s="63">
        <v>0</v>
      </c>
      <c r="Q62" s="115">
        <v>0</v>
      </c>
      <c r="R62" s="63">
        <f t="shared" si="5"/>
        <v>9452</v>
      </c>
      <c r="S62" s="115">
        <f t="shared" si="5"/>
        <v>191436.51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30123</v>
      </c>
      <c r="I63" s="115">
        <v>58812.95</v>
      </c>
      <c r="J63" s="63">
        <v>15030</v>
      </c>
      <c r="K63" s="115">
        <v>125487.74</v>
      </c>
      <c r="L63" s="63">
        <v>2618</v>
      </c>
      <c r="M63" s="115">
        <v>69359.820000000007</v>
      </c>
      <c r="N63" s="63">
        <v>11045</v>
      </c>
      <c r="O63" s="115">
        <v>725186.84</v>
      </c>
      <c r="P63" s="63">
        <v>1788</v>
      </c>
      <c r="Q63" s="115">
        <v>12065.33</v>
      </c>
      <c r="R63" s="63">
        <f t="shared" si="5"/>
        <v>60604</v>
      </c>
      <c r="S63" s="115">
        <f t="shared" si="5"/>
        <v>990912.67999999993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53810</v>
      </c>
      <c r="I64" s="117">
        <v>319598.32</v>
      </c>
      <c r="J64" s="116">
        <v>22975</v>
      </c>
      <c r="K64" s="117">
        <v>195583.83</v>
      </c>
      <c r="L64" s="116">
        <v>5340</v>
      </c>
      <c r="M64" s="117">
        <v>78585.16</v>
      </c>
      <c r="N64" s="116">
        <v>13243</v>
      </c>
      <c r="O64" s="117">
        <v>809857.63</v>
      </c>
      <c r="P64" s="116">
        <v>3405</v>
      </c>
      <c r="Q64" s="117">
        <v>30953.22</v>
      </c>
      <c r="R64" s="116">
        <f>+H64+J64+L64+N64+P64</f>
        <v>98773</v>
      </c>
      <c r="S64" s="117">
        <f>SUM(S61:S63)</f>
        <v>1434578.16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47329</v>
      </c>
      <c r="I65" s="115">
        <v>66074.75</v>
      </c>
      <c r="J65" s="63">
        <v>15734</v>
      </c>
      <c r="K65" s="115">
        <v>16389.099999999999</v>
      </c>
      <c r="L65" s="63">
        <v>2925</v>
      </c>
      <c r="M65" s="115">
        <v>15322.38</v>
      </c>
      <c r="N65" s="63">
        <v>2624</v>
      </c>
      <c r="O65" s="115">
        <v>24825.58</v>
      </c>
      <c r="P65" s="63">
        <v>811</v>
      </c>
      <c r="Q65" s="115">
        <v>507.95</v>
      </c>
      <c r="R65" s="63">
        <f>+H65+J65+L65+N65+P65</f>
        <v>69423</v>
      </c>
      <c r="S65" s="115">
        <f>+I65+K65+M65+O65+Q65</f>
        <v>123119.76000000001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47329</v>
      </c>
      <c r="I66" s="117">
        <v>66074.75</v>
      </c>
      <c r="J66" s="118">
        <v>15734</v>
      </c>
      <c r="K66" s="117">
        <v>16389.099999999999</v>
      </c>
      <c r="L66" s="118">
        <v>2925</v>
      </c>
      <c r="M66" s="117">
        <v>15322.38</v>
      </c>
      <c r="N66" s="118">
        <v>2624</v>
      </c>
      <c r="O66" s="117">
        <v>24825.58</v>
      </c>
      <c r="P66" s="118">
        <v>811</v>
      </c>
      <c r="Q66" s="117">
        <v>507.95</v>
      </c>
      <c r="R66" s="118">
        <f>+H66+J66+L66+N66+P66</f>
        <v>69423</v>
      </c>
      <c r="S66" s="117">
        <f>SUM(S65)</f>
        <v>123119.76000000001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1</v>
      </c>
      <c r="O67" s="115">
        <v>0.13</v>
      </c>
      <c r="P67" s="63">
        <v>0</v>
      </c>
      <c r="Q67" s="115">
        <v>0</v>
      </c>
      <c r="R67" s="63">
        <f t="shared" ref="R67:S73" si="6">+H67+J67+L67+N67+P67</f>
        <v>1</v>
      </c>
      <c r="S67" s="115">
        <f t="shared" si="6"/>
        <v>0.13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1</v>
      </c>
      <c r="K68" s="115">
        <v>0.06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6"/>
        <v>1</v>
      </c>
      <c r="S68" s="115">
        <f t="shared" si="6"/>
        <v>0.06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5</v>
      </c>
      <c r="I69" s="115">
        <v>11.39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6"/>
        <v>5</v>
      </c>
      <c r="S69" s="115">
        <f t="shared" si="6"/>
        <v>11.39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1</v>
      </c>
      <c r="I70" s="115">
        <v>0.23</v>
      </c>
      <c r="J70" s="63">
        <v>0</v>
      </c>
      <c r="K70" s="115">
        <v>0</v>
      </c>
      <c r="L70" s="63">
        <v>0</v>
      </c>
      <c r="M70" s="115">
        <v>0</v>
      </c>
      <c r="N70" s="63">
        <v>1</v>
      </c>
      <c r="O70" s="115">
        <v>1.21</v>
      </c>
      <c r="P70" s="63">
        <v>0</v>
      </c>
      <c r="Q70" s="115">
        <v>0</v>
      </c>
      <c r="R70" s="63">
        <f t="shared" si="6"/>
        <v>2</v>
      </c>
      <c r="S70" s="115">
        <f t="shared" si="6"/>
        <v>1.44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6"/>
        <v>0</v>
      </c>
      <c r="S71" s="115">
        <f t="shared" si="6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83</v>
      </c>
      <c r="I72" s="115">
        <v>34.76</v>
      </c>
      <c r="J72" s="63">
        <v>67</v>
      </c>
      <c r="K72" s="115">
        <v>80.78</v>
      </c>
      <c r="L72" s="63">
        <v>17</v>
      </c>
      <c r="M72" s="115">
        <v>42.05</v>
      </c>
      <c r="N72" s="63">
        <v>15</v>
      </c>
      <c r="O72" s="115">
        <v>21.49</v>
      </c>
      <c r="P72" s="63">
        <v>5</v>
      </c>
      <c r="Q72" s="115">
        <v>1.1599999999999999</v>
      </c>
      <c r="R72" s="63">
        <f t="shared" si="6"/>
        <v>187</v>
      </c>
      <c r="S72" s="115">
        <f t="shared" si="6"/>
        <v>180.23999999999998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273</v>
      </c>
      <c r="I73" s="115">
        <v>129.31</v>
      </c>
      <c r="J73" s="63">
        <v>161</v>
      </c>
      <c r="K73" s="115">
        <v>47.49</v>
      </c>
      <c r="L73" s="63">
        <v>57</v>
      </c>
      <c r="M73" s="115">
        <v>40.54</v>
      </c>
      <c r="N73" s="63">
        <v>110</v>
      </c>
      <c r="O73" s="115">
        <v>573.5</v>
      </c>
      <c r="P73" s="63">
        <v>20</v>
      </c>
      <c r="Q73" s="115">
        <v>17.77</v>
      </c>
      <c r="R73" s="63">
        <f t="shared" si="6"/>
        <v>621</v>
      </c>
      <c r="S73" s="115">
        <f t="shared" si="6"/>
        <v>808.61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358</v>
      </c>
      <c r="I74" s="117">
        <v>175.69</v>
      </c>
      <c r="J74" s="116">
        <v>228</v>
      </c>
      <c r="K74" s="117">
        <v>128.33000000000001</v>
      </c>
      <c r="L74" s="116">
        <v>71</v>
      </c>
      <c r="M74" s="117">
        <v>82.59</v>
      </c>
      <c r="N74" s="116">
        <v>127</v>
      </c>
      <c r="O74" s="117">
        <v>596.33000000000004</v>
      </c>
      <c r="P74" s="116">
        <v>25</v>
      </c>
      <c r="Q74" s="117">
        <v>18.93</v>
      </c>
      <c r="R74" s="116">
        <f>+H74+J74+L74+N74+P74</f>
        <v>809</v>
      </c>
      <c r="S74" s="117">
        <f>SUM(S67:S73)</f>
        <v>1001.87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11</v>
      </c>
      <c r="I75" s="117">
        <v>1.47</v>
      </c>
      <c r="J75" s="116">
        <v>2</v>
      </c>
      <c r="K75" s="117">
        <v>0.15</v>
      </c>
      <c r="L75" s="116">
        <v>4</v>
      </c>
      <c r="M75" s="117">
        <v>0.46</v>
      </c>
      <c r="N75" s="116">
        <v>0</v>
      </c>
      <c r="O75" s="117">
        <v>0</v>
      </c>
      <c r="P75" s="116">
        <v>4</v>
      </c>
      <c r="Q75" s="117">
        <v>20.77</v>
      </c>
      <c r="R75" s="116">
        <f t="shared" ref="R75:S77" si="7">+H75+J75+L75+N75+P75</f>
        <v>21</v>
      </c>
      <c r="S75" s="117">
        <f t="shared" si="7"/>
        <v>22.85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1</v>
      </c>
      <c r="O76" s="117">
        <v>0.1</v>
      </c>
      <c r="P76" s="116">
        <v>4</v>
      </c>
      <c r="Q76" s="117">
        <v>18.41</v>
      </c>
      <c r="R76" s="116">
        <f t="shared" si="7"/>
        <v>5</v>
      </c>
      <c r="S76" s="117">
        <f t="shared" si="7"/>
        <v>18.510000000000002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525</v>
      </c>
      <c r="H77" s="116">
        <v>208</v>
      </c>
      <c r="I77" s="117">
        <v>21.4</v>
      </c>
      <c r="J77" s="116">
        <v>7</v>
      </c>
      <c r="K77" s="117">
        <v>1.48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7"/>
        <v>215</v>
      </c>
      <c r="S77" s="117">
        <f t="shared" si="7"/>
        <v>22.88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83763</v>
      </c>
      <c r="I78" s="120">
        <v>544274.02</v>
      </c>
      <c r="J78" s="119">
        <v>37838</v>
      </c>
      <c r="K78" s="120">
        <v>277515.15999999997</v>
      </c>
      <c r="L78" s="119">
        <v>9051</v>
      </c>
      <c r="M78" s="120">
        <v>189309.21</v>
      </c>
      <c r="N78" s="119">
        <v>21637</v>
      </c>
      <c r="O78" s="120">
        <v>1257368.29</v>
      </c>
      <c r="P78" s="119">
        <v>4603</v>
      </c>
      <c r="Q78" s="120">
        <v>66051.95</v>
      </c>
      <c r="R78" s="119">
        <f>+H78+J78+L78+N78+P78</f>
        <v>156892</v>
      </c>
      <c r="S78" s="120">
        <f>+S74+S66+S64+S60+S58+S50+S48+S46+S32+S19+S10+S75+S76+S77</f>
        <v>2334518.63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647</v>
      </c>
      <c r="K79" s="115">
        <v>5641.53</v>
      </c>
      <c r="L79" s="63">
        <v>230</v>
      </c>
      <c r="M79" s="115">
        <v>14997.07</v>
      </c>
      <c r="N79" s="63">
        <v>216</v>
      </c>
      <c r="O79" s="115">
        <v>7219.86</v>
      </c>
      <c r="P79" s="63">
        <v>2</v>
      </c>
      <c r="Q79" s="115">
        <v>201.72</v>
      </c>
      <c r="R79" s="63">
        <f t="shared" ref="R79:S88" si="8">+H79+J79+L79+N79+P79</f>
        <v>1095</v>
      </c>
      <c r="S79" s="115">
        <f t="shared" si="8"/>
        <v>28060.18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8574</v>
      </c>
      <c r="I80" s="115">
        <v>12553.95</v>
      </c>
      <c r="J80" s="63">
        <v>6895</v>
      </c>
      <c r="K80" s="115">
        <v>9466.0400000000009</v>
      </c>
      <c r="L80" s="63">
        <v>875</v>
      </c>
      <c r="M80" s="115">
        <v>3229.53</v>
      </c>
      <c r="N80" s="63">
        <v>2206</v>
      </c>
      <c r="O80" s="115">
        <v>31733.88</v>
      </c>
      <c r="P80" s="63">
        <v>244</v>
      </c>
      <c r="Q80" s="115">
        <v>802.14</v>
      </c>
      <c r="R80" s="63">
        <f t="shared" si="8"/>
        <v>18794</v>
      </c>
      <c r="S80" s="115">
        <f t="shared" si="8"/>
        <v>57785.54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7992</v>
      </c>
      <c r="I81" s="115">
        <v>8604.43</v>
      </c>
      <c r="J81" s="63">
        <v>2854</v>
      </c>
      <c r="K81" s="115">
        <v>5540.75</v>
      </c>
      <c r="L81" s="63">
        <v>3</v>
      </c>
      <c r="M81" s="115">
        <v>10.23</v>
      </c>
      <c r="N81" s="63">
        <v>22</v>
      </c>
      <c r="O81" s="115">
        <v>178.82</v>
      </c>
      <c r="P81" s="63">
        <v>1</v>
      </c>
      <c r="Q81" s="115">
        <v>12.62</v>
      </c>
      <c r="R81" s="63">
        <f t="shared" si="8"/>
        <v>10872</v>
      </c>
      <c r="S81" s="115">
        <f t="shared" si="8"/>
        <v>14346.85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228</v>
      </c>
      <c r="I82" s="115">
        <v>126.44</v>
      </c>
      <c r="J82" s="63">
        <v>74</v>
      </c>
      <c r="K82" s="115">
        <v>182.69</v>
      </c>
      <c r="L82" s="63">
        <v>307</v>
      </c>
      <c r="M82" s="115">
        <v>1804.91</v>
      </c>
      <c r="N82" s="63">
        <v>1117</v>
      </c>
      <c r="O82" s="115">
        <v>19424.18</v>
      </c>
      <c r="P82" s="63">
        <v>101</v>
      </c>
      <c r="Q82" s="115">
        <v>280.77999999999997</v>
      </c>
      <c r="R82" s="63">
        <f t="shared" si="8"/>
        <v>1827</v>
      </c>
      <c r="S82" s="115">
        <f t="shared" si="8"/>
        <v>21819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32376</v>
      </c>
      <c r="I83" s="115">
        <v>41314.230000000003</v>
      </c>
      <c r="J83" s="63">
        <v>18248</v>
      </c>
      <c r="K83" s="115">
        <v>25408.84</v>
      </c>
      <c r="L83" s="63">
        <v>1232</v>
      </c>
      <c r="M83" s="115">
        <v>23163.16</v>
      </c>
      <c r="N83" s="63">
        <v>443</v>
      </c>
      <c r="O83" s="115">
        <v>13337.76</v>
      </c>
      <c r="P83" s="63">
        <v>94</v>
      </c>
      <c r="Q83" s="115">
        <v>58.21</v>
      </c>
      <c r="R83" s="63">
        <f t="shared" si="8"/>
        <v>52393</v>
      </c>
      <c r="S83" s="115">
        <f t="shared" si="8"/>
        <v>103282.20000000001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1083</v>
      </c>
      <c r="I84" s="115">
        <v>1417.36</v>
      </c>
      <c r="J84" s="63">
        <v>1291</v>
      </c>
      <c r="K84" s="115">
        <v>1964.17</v>
      </c>
      <c r="L84" s="63">
        <v>108</v>
      </c>
      <c r="M84" s="115">
        <v>824.11</v>
      </c>
      <c r="N84" s="63">
        <v>402</v>
      </c>
      <c r="O84" s="115">
        <v>4012.24</v>
      </c>
      <c r="P84" s="63">
        <v>7</v>
      </c>
      <c r="Q84" s="115">
        <v>4.3899999999999997</v>
      </c>
      <c r="R84" s="63">
        <f t="shared" si="8"/>
        <v>2891</v>
      </c>
      <c r="S84" s="115">
        <f t="shared" si="8"/>
        <v>8222.2699999999986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2456</v>
      </c>
      <c r="I85" s="115">
        <v>2470.02</v>
      </c>
      <c r="J85" s="63">
        <v>982</v>
      </c>
      <c r="K85" s="115">
        <v>859.4</v>
      </c>
      <c r="L85" s="63">
        <v>418</v>
      </c>
      <c r="M85" s="115">
        <v>2863.55</v>
      </c>
      <c r="N85" s="63">
        <v>1012</v>
      </c>
      <c r="O85" s="115">
        <v>18337.400000000001</v>
      </c>
      <c r="P85" s="63">
        <v>130</v>
      </c>
      <c r="Q85" s="115">
        <v>379.87</v>
      </c>
      <c r="R85" s="63">
        <f t="shared" si="8"/>
        <v>4998</v>
      </c>
      <c r="S85" s="115">
        <f t="shared" si="8"/>
        <v>24910.240000000002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2</v>
      </c>
      <c r="M86" s="115">
        <v>4.42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8"/>
        <v>2</v>
      </c>
      <c r="S86" s="115">
        <f t="shared" si="8"/>
        <v>4.42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325</v>
      </c>
      <c r="I87" s="115">
        <v>529.80999999999995</v>
      </c>
      <c r="J87" s="63">
        <v>166</v>
      </c>
      <c r="K87" s="115">
        <v>825.12</v>
      </c>
      <c r="L87" s="63">
        <v>64</v>
      </c>
      <c r="M87" s="115">
        <v>407.34</v>
      </c>
      <c r="N87" s="63">
        <v>734</v>
      </c>
      <c r="O87" s="115">
        <v>12951.07</v>
      </c>
      <c r="P87" s="63">
        <v>19</v>
      </c>
      <c r="Q87" s="115">
        <v>68.83</v>
      </c>
      <c r="R87" s="63">
        <f t="shared" si="8"/>
        <v>1308</v>
      </c>
      <c r="S87" s="115">
        <f t="shared" si="8"/>
        <v>14782.17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1045</v>
      </c>
      <c r="I88" s="115">
        <v>752.15</v>
      </c>
      <c r="J88" s="63">
        <v>307</v>
      </c>
      <c r="K88" s="115">
        <v>292.81</v>
      </c>
      <c r="L88" s="63">
        <v>17</v>
      </c>
      <c r="M88" s="115">
        <v>105.25</v>
      </c>
      <c r="N88" s="63">
        <v>22</v>
      </c>
      <c r="O88" s="115">
        <v>68.23</v>
      </c>
      <c r="P88" s="63">
        <v>146</v>
      </c>
      <c r="Q88" s="115">
        <v>261.20999999999998</v>
      </c>
      <c r="R88" s="63">
        <f t="shared" si="8"/>
        <v>1537</v>
      </c>
      <c r="S88" s="115">
        <f t="shared" si="8"/>
        <v>1479.65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42216</v>
      </c>
      <c r="I89" s="117">
        <v>67768.39</v>
      </c>
      <c r="J89" s="116">
        <v>23681</v>
      </c>
      <c r="K89" s="117">
        <v>50181.35</v>
      </c>
      <c r="L89" s="116">
        <v>2535</v>
      </c>
      <c r="M89" s="117">
        <v>47409.57</v>
      </c>
      <c r="N89" s="116">
        <v>4378</v>
      </c>
      <c r="O89" s="117">
        <v>107263.44</v>
      </c>
      <c r="P89" s="116">
        <v>597</v>
      </c>
      <c r="Q89" s="117">
        <v>2069.77</v>
      </c>
      <c r="R89" s="116">
        <f>+H89+J89+L89+N89+P89</f>
        <v>73407</v>
      </c>
      <c r="S89" s="117">
        <f>SUM(S79:S88)</f>
        <v>274692.52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232</v>
      </c>
      <c r="I90" s="115">
        <v>98.78</v>
      </c>
      <c r="J90" s="63">
        <v>77</v>
      </c>
      <c r="K90" s="115">
        <v>57.71</v>
      </c>
      <c r="L90" s="63">
        <v>16</v>
      </c>
      <c r="M90" s="115">
        <v>36.049999999999997</v>
      </c>
      <c r="N90" s="63">
        <v>15</v>
      </c>
      <c r="O90" s="115">
        <v>239.6</v>
      </c>
      <c r="P90" s="63">
        <v>9</v>
      </c>
      <c r="Q90" s="115">
        <v>17.2</v>
      </c>
      <c r="R90" s="63">
        <f>+H90+J90+L90+N90+P90</f>
        <v>349</v>
      </c>
      <c r="S90" s="115">
        <f>+I90+K90+M90+O90+Q90</f>
        <v>449.34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232</v>
      </c>
      <c r="I91" s="117">
        <v>98.78</v>
      </c>
      <c r="J91" s="116">
        <v>77</v>
      </c>
      <c r="K91" s="117">
        <v>57.71</v>
      </c>
      <c r="L91" s="116">
        <v>16</v>
      </c>
      <c r="M91" s="117">
        <v>36.049999999999997</v>
      </c>
      <c r="N91" s="116">
        <v>15</v>
      </c>
      <c r="O91" s="117">
        <v>239.6</v>
      </c>
      <c r="P91" s="116">
        <v>9</v>
      </c>
      <c r="Q91" s="117">
        <v>17.2</v>
      </c>
      <c r="R91" s="116">
        <f>+H91+J91+L91+N91+P91</f>
        <v>349</v>
      </c>
      <c r="S91" s="117">
        <f>SUM(S90)</f>
        <v>449.34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2230</v>
      </c>
      <c r="I92" s="115">
        <v>1903.62</v>
      </c>
      <c r="J92" s="63">
        <v>884</v>
      </c>
      <c r="K92" s="115">
        <v>1441.06</v>
      </c>
      <c r="L92" s="63">
        <v>539</v>
      </c>
      <c r="M92" s="115">
        <v>4691.79</v>
      </c>
      <c r="N92" s="63">
        <v>512</v>
      </c>
      <c r="O92" s="115">
        <v>8850.4699999999993</v>
      </c>
      <c r="P92" s="63">
        <v>7</v>
      </c>
      <c r="Q92" s="115">
        <v>10.09</v>
      </c>
      <c r="R92" s="63">
        <f t="shared" ref="R92:S98" si="9">+H92+J92+L92+N92+P92</f>
        <v>4172</v>
      </c>
      <c r="S92" s="115">
        <f t="shared" si="9"/>
        <v>16897.03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9"/>
        <v>0</v>
      </c>
      <c r="S93" s="115">
        <f t="shared" si="9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8097</v>
      </c>
      <c r="I94" s="115">
        <v>8879.4</v>
      </c>
      <c r="J94" s="63">
        <v>6303</v>
      </c>
      <c r="K94" s="115">
        <v>13698.14</v>
      </c>
      <c r="L94" s="63">
        <v>1728</v>
      </c>
      <c r="M94" s="115">
        <v>9314.35</v>
      </c>
      <c r="N94" s="63">
        <v>3917</v>
      </c>
      <c r="O94" s="115">
        <v>73834.570000000007</v>
      </c>
      <c r="P94" s="63">
        <v>53</v>
      </c>
      <c r="Q94" s="115">
        <v>345.09</v>
      </c>
      <c r="R94" s="63">
        <f t="shared" si="9"/>
        <v>20098</v>
      </c>
      <c r="S94" s="115">
        <f t="shared" si="9"/>
        <v>106071.55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1</v>
      </c>
      <c r="I95" s="115">
        <v>0.6</v>
      </c>
      <c r="J95" s="63">
        <v>0</v>
      </c>
      <c r="K95" s="115">
        <v>0</v>
      </c>
      <c r="L95" s="63">
        <v>1</v>
      </c>
      <c r="M95" s="115">
        <v>0.03</v>
      </c>
      <c r="N95" s="63">
        <v>1</v>
      </c>
      <c r="O95" s="115">
        <v>0.67</v>
      </c>
      <c r="P95" s="63">
        <v>6</v>
      </c>
      <c r="Q95" s="115">
        <v>6.69</v>
      </c>
      <c r="R95" s="63">
        <f t="shared" si="9"/>
        <v>9</v>
      </c>
      <c r="S95" s="115">
        <f t="shared" si="9"/>
        <v>7.99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61</v>
      </c>
      <c r="I96" s="115">
        <v>40.54</v>
      </c>
      <c r="J96" s="63">
        <v>14</v>
      </c>
      <c r="K96" s="115">
        <v>0.69</v>
      </c>
      <c r="L96" s="63">
        <v>2</v>
      </c>
      <c r="M96" s="115">
        <v>0.28999999999999998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9"/>
        <v>77</v>
      </c>
      <c r="S96" s="115">
        <f t="shared" si="9"/>
        <v>41.519999999999996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28035</v>
      </c>
      <c r="I97" s="115">
        <v>30506.73</v>
      </c>
      <c r="J97" s="63">
        <v>19978</v>
      </c>
      <c r="K97" s="115">
        <v>77325.210000000006</v>
      </c>
      <c r="L97" s="63">
        <v>5782</v>
      </c>
      <c r="M97" s="115">
        <v>40879.230000000003</v>
      </c>
      <c r="N97" s="63">
        <v>15239</v>
      </c>
      <c r="O97" s="115">
        <v>469810.53</v>
      </c>
      <c r="P97" s="63">
        <v>2282</v>
      </c>
      <c r="Q97" s="115">
        <v>11935.82</v>
      </c>
      <c r="R97" s="63">
        <f t="shared" si="9"/>
        <v>71316</v>
      </c>
      <c r="S97" s="115">
        <f t="shared" si="9"/>
        <v>630457.52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1</v>
      </c>
      <c r="I98" s="115">
        <v>7.0000000000000007E-2</v>
      </c>
      <c r="J98" s="63">
        <v>3</v>
      </c>
      <c r="K98" s="115">
        <v>4.84</v>
      </c>
      <c r="L98" s="63">
        <v>1</v>
      </c>
      <c r="M98" s="115">
        <v>53.14</v>
      </c>
      <c r="N98" s="63">
        <v>1</v>
      </c>
      <c r="O98" s="115">
        <v>8.18</v>
      </c>
      <c r="P98" s="63">
        <v>0</v>
      </c>
      <c r="Q98" s="115">
        <v>0</v>
      </c>
      <c r="R98" s="63">
        <f t="shared" si="9"/>
        <v>6</v>
      </c>
      <c r="S98" s="115">
        <f t="shared" si="9"/>
        <v>66.22999999999999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35248</v>
      </c>
      <c r="I99" s="117">
        <v>41330.959999999999</v>
      </c>
      <c r="J99" s="116">
        <v>23860</v>
      </c>
      <c r="K99" s="117">
        <v>92469.94</v>
      </c>
      <c r="L99" s="116">
        <v>7118</v>
      </c>
      <c r="M99" s="117">
        <v>54938.83</v>
      </c>
      <c r="N99" s="116">
        <v>16231</v>
      </c>
      <c r="O99" s="117">
        <v>552504.42000000004</v>
      </c>
      <c r="P99" s="116">
        <v>2304</v>
      </c>
      <c r="Q99" s="117">
        <v>12297.69</v>
      </c>
      <c r="R99" s="116">
        <f>+H99+J99+L99+N99+P99</f>
        <v>84761</v>
      </c>
      <c r="S99" s="117">
        <f>SUM(S92:S98)</f>
        <v>753541.84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2969</v>
      </c>
      <c r="I100" s="115">
        <v>1923.23</v>
      </c>
      <c r="J100" s="63">
        <v>1651</v>
      </c>
      <c r="K100" s="115">
        <v>421.1</v>
      </c>
      <c r="L100" s="63">
        <v>241</v>
      </c>
      <c r="M100" s="115">
        <v>803.6</v>
      </c>
      <c r="N100" s="63">
        <v>234</v>
      </c>
      <c r="O100" s="115">
        <v>2276.19</v>
      </c>
      <c r="P100" s="63">
        <v>7</v>
      </c>
      <c r="Q100" s="115">
        <v>5.17</v>
      </c>
      <c r="R100" s="63">
        <f t="shared" ref="R100:S129" si="10">+H100+J100+L100+N100+P100</f>
        <v>5102</v>
      </c>
      <c r="S100" s="115">
        <f t="shared" si="10"/>
        <v>5429.29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2</v>
      </c>
      <c r="I101" s="115">
        <v>0.17</v>
      </c>
      <c r="J101" s="63">
        <v>5</v>
      </c>
      <c r="K101" s="115">
        <v>1.51</v>
      </c>
      <c r="L101" s="63">
        <v>1</v>
      </c>
      <c r="M101" s="115">
        <v>0.15</v>
      </c>
      <c r="N101" s="63">
        <v>1</v>
      </c>
      <c r="O101" s="115">
        <v>0.05</v>
      </c>
      <c r="P101" s="63">
        <v>0</v>
      </c>
      <c r="Q101" s="115">
        <v>0</v>
      </c>
      <c r="R101" s="63">
        <f t="shared" si="10"/>
        <v>9</v>
      </c>
      <c r="S101" s="115">
        <f t="shared" si="10"/>
        <v>1.88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65</v>
      </c>
      <c r="I102" s="115">
        <v>11.13</v>
      </c>
      <c r="J102" s="63">
        <v>50</v>
      </c>
      <c r="K102" s="115">
        <v>37.130000000000003</v>
      </c>
      <c r="L102" s="63">
        <v>14</v>
      </c>
      <c r="M102" s="115">
        <v>39.729999999999997</v>
      </c>
      <c r="N102" s="63">
        <v>2</v>
      </c>
      <c r="O102" s="115">
        <v>1.1100000000000001</v>
      </c>
      <c r="P102" s="63">
        <v>3</v>
      </c>
      <c r="Q102" s="115">
        <v>0.23</v>
      </c>
      <c r="R102" s="63">
        <f t="shared" si="10"/>
        <v>134</v>
      </c>
      <c r="S102" s="115">
        <f t="shared" si="10"/>
        <v>89.330000000000013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18</v>
      </c>
      <c r="I103" s="115">
        <v>6.8</v>
      </c>
      <c r="J103" s="63">
        <v>23</v>
      </c>
      <c r="K103" s="115">
        <v>2.02</v>
      </c>
      <c r="L103" s="63">
        <v>18</v>
      </c>
      <c r="M103" s="115">
        <v>7.84</v>
      </c>
      <c r="N103" s="63">
        <v>25</v>
      </c>
      <c r="O103" s="115">
        <v>633.26</v>
      </c>
      <c r="P103" s="63">
        <v>1</v>
      </c>
      <c r="Q103" s="115">
        <v>0.08</v>
      </c>
      <c r="R103" s="63">
        <f t="shared" si="10"/>
        <v>85</v>
      </c>
      <c r="S103" s="115">
        <f t="shared" si="10"/>
        <v>650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11</v>
      </c>
      <c r="I104" s="115">
        <v>5.07</v>
      </c>
      <c r="J104" s="63">
        <v>13</v>
      </c>
      <c r="K104" s="115">
        <v>41.12</v>
      </c>
      <c r="L104" s="63">
        <v>17</v>
      </c>
      <c r="M104" s="115">
        <v>91.97</v>
      </c>
      <c r="N104" s="63">
        <v>3</v>
      </c>
      <c r="O104" s="115">
        <v>92.41</v>
      </c>
      <c r="P104" s="63">
        <v>0</v>
      </c>
      <c r="Q104" s="115">
        <v>0</v>
      </c>
      <c r="R104" s="63">
        <f t="shared" si="10"/>
        <v>44</v>
      </c>
      <c r="S104" s="115">
        <f t="shared" si="10"/>
        <v>230.57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18631</v>
      </c>
      <c r="I105" s="115">
        <v>2534.5</v>
      </c>
      <c r="J105" s="63">
        <v>8199</v>
      </c>
      <c r="K105" s="115">
        <v>1509.31</v>
      </c>
      <c r="L105" s="63">
        <v>476</v>
      </c>
      <c r="M105" s="115">
        <v>3055.45</v>
      </c>
      <c r="N105" s="63">
        <v>53</v>
      </c>
      <c r="O105" s="115">
        <v>306.93</v>
      </c>
      <c r="P105" s="63">
        <v>49</v>
      </c>
      <c r="Q105" s="115">
        <v>7.79</v>
      </c>
      <c r="R105" s="63">
        <f t="shared" si="10"/>
        <v>27408</v>
      </c>
      <c r="S105" s="115">
        <f t="shared" si="10"/>
        <v>7413.9800000000005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30</v>
      </c>
      <c r="I106" s="115">
        <v>6.93</v>
      </c>
      <c r="J106" s="63">
        <v>56</v>
      </c>
      <c r="K106" s="115">
        <v>19.22</v>
      </c>
      <c r="L106" s="63">
        <v>93</v>
      </c>
      <c r="M106" s="115">
        <v>341.59</v>
      </c>
      <c r="N106" s="63">
        <v>60</v>
      </c>
      <c r="O106" s="115">
        <v>631.92999999999995</v>
      </c>
      <c r="P106" s="63">
        <v>19</v>
      </c>
      <c r="Q106" s="115">
        <v>23.05</v>
      </c>
      <c r="R106" s="63">
        <f t="shared" si="10"/>
        <v>258</v>
      </c>
      <c r="S106" s="115">
        <f t="shared" si="10"/>
        <v>1022.7199999999998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20</v>
      </c>
      <c r="I107" s="115">
        <v>4.09</v>
      </c>
      <c r="J107" s="63">
        <v>3</v>
      </c>
      <c r="K107" s="115">
        <v>3.67</v>
      </c>
      <c r="L107" s="63">
        <v>35</v>
      </c>
      <c r="M107" s="115">
        <v>84.54</v>
      </c>
      <c r="N107" s="63">
        <v>2</v>
      </c>
      <c r="O107" s="115">
        <v>3.83</v>
      </c>
      <c r="P107" s="63">
        <v>0</v>
      </c>
      <c r="Q107" s="115">
        <v>0</v>
      </c>
      <c r="R107" s="63">
        <f t="shared" si="10"/>
        <v>60</v>
      </c>
      <c r="S107" s="115">
        <f t="shared" si="10"/>
        <v>96.13000000000001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76</v>
      </c>
      <c r="I108" s="115">
        <v>10.24</v>
      </c>
      <c r="J108" s="63">
        <v>77</v>
      </c>
      <c r="K108" s="115">
        <v>10.53</v>
      </c>
      <c r="L108" s="63">
        <v>6</v>
      </c>
      <c r="M108" s="115">
        <v>31.02</v>
      </c>
      <c r="N108" s="63">
        <v>2</v>
      </c>
      <c r="O108" s="115">
        <v>27.03</v>
      </c>
      <c r="P108" s="63">
        <v>0</v>
      </c>
      <c r="Q108" s="115">
        <v>0</v>
      </c>
      <c r="R108" s="63">
        <f t="shared" si="10"/>
        <v>161</v>
      </c>
      <c r="S108" s="115">
        <f t="shared" si="10"/>
        <v>78.819999999999993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275</v>
      </c>
      <c r="I109" s="115">
        <v>61.66</v>
      </c>
      <c r="J109" s="63">
        <v>115</v>
      </c>
      <c r="K109" s="115">
        <v>13.7</v>
      </c>
      <c r="L109" s="63">
        <v>91</v>
      </c>
      <c r="M109" s="115">
        <v>268.26</v>
      </c>
      <c r="N109" s="63">
        <v>21</v>
      </c>
      <c r="O109" s="115">
        <v>296.64</v>
      </c>
      <c r="P109" s="63">
        <v>3</v>
      </c>
      <c r="Q109" s="115">
        <v>0.24</v>
      </c>
      <c r="R109" s="63">
        <f t="shared" si="10"/>
        <v>505</v>
      </c>
      <c r="S109" s="115">
        <f t="shared" si="10"/>
        <v>640.5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14</v>
      </c>
      <c r="I110" s="115">
        <v>2.21</v>
      </c>
      <c r="J110" s="63">
        <v>8</v>
      </c>
      <c r="K110" s="115">
        <v>8.8699999999999992</v>
      </c>
      <c r="L110" s="63">
        <v>60</v>
      </c>
      <c r="M110" s="115">
        <v>977.37</v>
      </c>
      <c r="N110" s="63">
        <v>11</v>
      </c>
      <c r="O110" s="115">
        <v>391.2</v>
      </c>
      <c r="P110" s="63">
        <v>0</v>
      </c>
      <c r="Q110" s="115">
        <v>0</v>
      </c>
      <c r="R110" s="63">
        <f t="shared" si="10"/>
        <v>93</v>
      </c>
      <c r="S110" s="115">
        <f t="shared" si="10"/>
        <v>1379.65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2</v>
      </c>
      <c r="I111" s="115">
        <v>1.38</v>
      </c>
      <c r="J111" s="63">
        <v>3</v>
      </c>
      <c r="K111" s="115">
        <v>0.28000000000000003</v>
      </c>
      <c r="L111" s="63">
        <v>1</v>
      </c>
      <c r="M111" s="115">
        <v>5.22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10"/>
        <v>6</v>
      </c>
      <c r="S111" s="115">
        <f t="shared" si="10"/>
        <v>6.88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21</v>
      </c>
      <c r="I112" s="115">
        <v>4.79</v>
      </c>
      <c r="J112" s="63">
        <v>17</v>
      </c>
      <c r="K112" s="115">
        <v>7.92</v>
      </c>
      <c r="L112" s="63">
        <v>57</v>
      </c>
      <c r="M112" s="115">
        <v>155.75</v>
      </c>
      <c r="N112" s="63">
        <v>7</v>
      </c>
      <c r="O112" s="115">
        <v>32.26</v>
      </c>
      <c r="P112" s="63">
        <v>0</v>
      </c>
      <c r="Q112" s="115">
        <v>0</v>
      </c>
      <c r="R112" s="63">
        <f t="shared" si="10"/>
        <v>102</v>
      </c>
      <c r="S112" s="115">
        <f t="shared" si="10"/>
        <v>200.72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158</v>
      </c>
      <c r="I113" s="115">
        <v>50.85</v>
      </c>
      <c r="J113" s="63">
        <v>194</v>
      </c>
      <c r="K113" s="115">
        <v>257.60000000000002</v>
      </c>
      <c r="L113" s="63">
        <v>181</v>
      </c>
      <c r="M113" s="115">
        <v>931.66</v>
      </c>
      <c r="N113" s="63">
        <v>17</v>
      </c>
      <c r="O113" s="115">
        <v>154.22999999999999</v>
      </c>
      <c r="P113" s="63">
        <v>3</v>
      </c>
      <c r="Q113" s="115">
        <v>1.38</v>
      </c>
      <c r="R113" s="63">
        <f t="shared" si="10"/>
        <v>553</v>
      </c>
      <c r="S113" s="115">
        <f t="shared" si="10"/>
        <v>1395.7200000000003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1</v>
      </c>
      <c r="I114" s="115">
        <v>0.28999999999999998</v>
      </c>
      <c r="J114" s="63">
        <v>3</v>
      </c>
      <c r="K114" s="115">
        <v>9.27</v>
      </c>
      <c r="L114" s="63">
        <v>3</v>
      </c>
      <c r="M114" s="115">
        <v>21.39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10"/>
        <v>7</v>
      </c>
      <c r="S114" s="115">
        <f t="shared" si="10"/>
        <v>30.95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70</v>
      </c>
      <c r="I115" s="115">
        <v>29.77</v>
      </c>
      <c r="J115" s="63">
        <v>70</v>
      </c>
      <c r="K115" s="115">
        <v>27.09</v>
      </c>
      <c r="L115" s="63">
        <v>52</v>
      </c>
      <c r="M115" s="115">
        <v>139.82</v>
      </c>
      <c r="N115" s="63">
        <v>48</v>
      </c>
      <c r="O115" s="115">
        <v>394.81</v>
      </c>
      <c r="P115" s="63">
        <v>2</v>
      </c>
      <c r="Q115" s="115">
        <v>0.38</v>
      </c>
      <c r="R115" s="63">
        <f t="shared" si="10"/>
        <v>242</v>
      </c>
      <c r="S115" s="115">
        <f t="shared" si="10"/>
        <v>591.87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155</v>
      </c>
      <c r="I116" s="115">
        <v>55.8</v>
      </c>
      <c r="J116" s="63">
        <v>31</v>
      </c>
      <c r="K116" s="115">
        <v>2.98</v>
      </c>
      <c r="L116" s="63">
        <v>60</v>
      </c>
      <c r="M116" s="115">
        <v>197.87</v>
      </c>
      <c r="N116" s="63">
        <v>170</v>
      </c>
      <c r="O116" s="115">
        <v>1576.86</v>
      </c>
      <c r="P116" s="63">
        <v>11</v>
      </c>
      <c r="Q116" s="115">
        <v>50.4</v>
      </c>
      <c r="R116" s="63">
        <f t="shared" si="10"/>
        <v>427</v>
      </c>
      <c r="S116" s="115">
        <f t="shared" si="10"/>
        <v>1883.9099999999999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31</v>
      </c>
      <c r="I117" s="115">
        <v>4.93</v>
      </c>
      <c r="J117" s="63">
        <v>5</v>
      </c>
      <c r="K117" s="115">
        <v>2.2400000000000002</v>
      </c>
      <c r="L117" s="63">
        <v>8</v>
      </c>
      <c r="M117" s="115">
        <v>12.64</v>
      </c>
      <c r="N117" s="63">
        <v>11</v>
      </c>
      <c r="O117" s="115">
        <v>122.22</v>
      </c>
      <c r="P117" s="63">
        <v>2</v>
      </c>
      <c r="Q117" s="115">
        <v>0.26</v>
      </c>
      <c r="R117" s="63">
        <f t="shared" si="10"/>
        <v>57</v>
      </c>
      <c r="S117" s="115">
        <f t="shared" si="10"/>
        <v>142.29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101</v>
      </c>
      <c r="I118" s="115">
        <v>51.88</v>
      </c>
      <c r="J118" s="63">
        <v>74</v>
      </c>
      <c r="K118" s="115">
        <v>72.11</v>
      </c>
      <c r="L118" s="63">
        <v>37</v>
      </c>
      <c r="M118" s="115">
        <v>94.35</v>
      </c>
      <c r="N118" s="63">
        <v>11</v>
      </c>
      <c r="O118" s="115">
        <v>32.479999999999997</v>
      </c>
      <c r="P118" s="63">
        <v>2</v>
      </c>
      <c r="Q118" s="115">
        <v>0.1</v>
      </c>
      <c r="R118" s="63">
        <f t="shared" si="10"/>
        <v>225</v>
      </c>
      <c r="S118" s="115">
        <f t="shared" si="10"/>
        <v>250.92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8</v>
      </c>
      <c r="I119" s="115">
        <v>1.1299999999999999</v>
      </c>
      <c r="J119" s="63">
        <v>1</v>
      </c>
      <c r="K119" s="115">
        <v>0.13</v>
      </c>
      <c r="L119" s="63">
        <v>1</v>
      </c>
      <c r="M119" s="115">
        <v>2.2599999999999998</v>
      </c>
      <c r="N119" s="63">
        <v>3</v>
      </c>
      <c r="O119" s="115">
        <v>7.76</v>
      </c>
      <c r="P119" s="63">
        <v>0</v>
      </c>
      <c r="Q119" s="115">
        <v>0</v>
      </c>
      <c r="R119" s="63">
        <f t="shared" si="10"/>
        <v>13</v>
      </c>
      <c r="S119" s="115">
        <f t="shared" si="10"/>
        <v>11.28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107</v>
      </c>
      <c r="I120" s="115">
        <v>33.22</v>
      </c>
      <c r="J120" s="63">
        <v>10</v>
      </c>
      <c r="K120" s="115">
        <v>1.73</v>
      </c>
      <c r="L120" s="63">
        <v>4</v>
      </c>
      <c r="M120" s="115">
        <v>1.3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10"/>
        <v>121</v>
      </c>
      <c r="S120" s="115">
        <f t="shared" si="10"/>
        <v>36.249999999999993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231</v>
      </c>
      <c r="I121" s="115">
        <v>85.03</v>
      </c>
      <c r="J121" s="63">
        <v>258</v>
      </c>
      <c r="K121" s="115">
        <v>323</v>
      </c>
      <c r="L121" s="63">
        <v>19</v>
      </c>
      <c r="M121" s="115">
        <v>129.68</v>
      </c>
      <c r="N121" s="63">
        <v>44</v>
      </c>
      <c r="O121" s="115">
        <v>509.11</v>
      </c>
      <c r="P121" s="63">
        <v>0</v>
      </c>
      <c r="Q121" s="115">
        <v>0</v>
      </c>
      <c r="R121" s="63">
        <f t="shared" si="10"/>
        <v>552</v>
      </c>
      <c r="S121" s="115">
        <f t="shared" si="10"/>
        <v>1046.8200000000002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15</v>
      </c>
      <c r="I122" s="115">
        <v>2.15</v>
      </c>
      <c r="J122" s="63">
        <v>10</v>
      </c>
      <c r="K122" s="115">
        <v>2.85</v>
      </c>
      <c r="L122" s="63">
        <v>4</v>
      </c>
      <c r="M122" s="115">
        <v>3.4</v>
      </c>
      <c r="N122" s="63">
        <v>0</v>
      </c>
      <c r="O122" s="115">
        <v>0</v>
      </c>
      <c r="P122" s="63">
        <v>1</v>
      </c>
      <c r="Q122" s="115">
        <v>0.03</v>
      </c>
      <c r="R122" s="63">
        <f t="shared" si="10"/>
        <v>30</v>
      </c>
      <c r="S122" s="115">
        <f t="shared" si="10"/>
        <v>8.43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34</v>
      </c>
      <c r="I123" s="115">
        <v>7.46</v>
      </c>
      <c r="J123" s="63">
        <v>51</v>
      </c>
      <c r="K123" s="115">
        <v>72.010000000000005</v>
      </c>
      <c r="L123" s="63">
        <v>115</v>
      </c>
      <c r="M123" s="115">
        <v>793.43</v>
      </c>
      <c r="N123" s="63">
        <v>33</v>
      </c>
      <c r="O123" s="115">
        <v>174.63</v>
      </c>
      <c r="P123" s="63">
        <v>2</v>
      </c>
      <c r="Q123" s="115">
        <v>5.71</v>
      </c>
      <c r="R123" s="63">
        <f t="shared" si="10"/>
        <v>235</v>
      </c>
      <c r="S123" s="115">
        <f t="shared" si="10"/>
        <v>1053.24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1</v>
      </c>
      <c r="K124" s="115">
        <v>0.32</v>
      </c>
      <c r="L124" s="63">
        <v>0</v>
      </c>
      <c r="M124" s="115">
        <v>0</v>
      </c>
      <c r="N124" s="63">
        <v>1</v>
      </c>
      <c r="O124" s="115">
        <v>10.97</v>
      </c>
      <c r="P124" s="63">
        <v>0</v>
      </c>
      <c r="Q124" s="115">
        <v>0</v>
      </c>
      <c r="R124" s="63">
        <f t="shared" si="10"/>
        <v>2</v>
      </c>
      <c r="S124" s="115">
        <f t="shared" si="10"/>
        <v>11.290000000000001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10"/>
        <v>0</v>
      </c>
      <c r="S125" s="115">
        <f t="shared" si="10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1</v>
      </c>
      <c r="M126" s="115">
        <v>0.33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10"/>
        <v>1</v>
      </c>
      <c r="S126" s="115">
        <f t="shared" si="10"/>
        <v>0.33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10"/>
        <v>0</v>
      </c>
      <c r="S127" s="115">
        <f t="shared" si="10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85</v>
      </c>
      <c r="I128" s="115">
        <v>34.72</v>
      </c>
      <c r="J128" s="63">
        <v>28</v>
      </c>
      <c r="K128" s="115">
        <v>49.17</v>
      </c>
      <c r="L128" s="63">
        <v>342</v>
      </c>
      <c r="M128" s="115">
        <v>13215.15</v>
      </c>
      <c r="N128" s="63">
        <v>71</v>
      </c>
      <c r="O128" s="115">
        <v>1652.95</v>
      </c>
      <c r="P128" s="63">
        <v>18</v>
      </c>
      <c r="Q128" s="115">
        <v>14.13</v>
      </c>
      <c r="R128" s="63">
        <f t="shared" si="10"/>
        <v>544</v>
      </c>
      <c r="S128" s="115">
        <f t="shared" si="10"/>
        <v>14966.119999999999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42996</v>
      </c>
      <c r="I129" s="115">
        <v>8387.02</v>
      </c>
      <c r="J129" s="63">
        <v>17737</v>
      </c>
      <c r="K129" s="115">
        <v>3532.38</v>
      </c>
      <c r="L129" s="63">
        <v>1602</v>
      </c>
      <c r="M129" s="115">
        <v>1058.43</v>
      </c>
      <c r="N129" s="63">
        <v>1823</v>
      </c>
      <c r="O129" s="115">
        <v>1110.76</v>
      </c>
      <c r="P129" s="63">
        <v>1108</v>
      </c>
      <c r="Q129" s="115">
        <v>671.67</v>
      </c>
      <c r="R129" s="63">
        <f t="shared" si="10"/>
        <v>65266</v>
      </c>
      <c r="S129" s="115">
        <f t="shared" si="10"/>
        <v>14760.260000000002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53609</v>
      </c>
      <c r="I130" s="117">
        <v>13316.45</v>
      </c>
      <c r="J130" s="116">
        <v>22848</v>
      </c>
      <c r="K130" s="117">
        <v>6429.26</v>
      </c>
      <c r="L130" s="116">
        <v>3003</v>
      </c>
      <c r="M130" s="117">
        <v>22464.2</v>
      </c>
      <c r="N130" s="116">
        <v>2501</v>
      </c>
      <c r="O130" s="117">
        <v>10439.619999999999</v>
      </c>
      <c r="P130" s="116">
        <v>1183</v>
      </c>
      <c r="Q130" s="117">
        <v>780.62</v>
      </c>
      <c r="R130" s="116">
        <f>+H130+J130+L130+N130+P130</f>
        <v>83144</v>
      </c>
      <c r="S130" s="117">
        <f>SUM(S100:S129)</f>
        <v>53430.15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1</v>
      </c>
      <c r="M131" s="115">
        <v>1.34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ref="R131:S142" si="11">+H131+J131+L131+N131+P131</f>
        <v>1</v>
      </c>
      <c r="S131" s="115">
        <f t="shared" si="11"/>
        <v>1.34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35</v>
      </c>
      <c r="I132" s="115">
        <v>45.66</v>
      </c>
      <c r="J132" s="63">
        <v>28</v>
      </c>
      <c r="K132" s="115">
        <v>138.31</v>
      </c>
      <c r="L132" s="63">
        <v>27</v>
      </c>
      <c r="M132" s="115">
        <v>122.4</v>
      </c>
      <c r="N132" s="63">
        <v>30</v>
      </c>
      <c r="O132" s="115">
        <v>381.01</v>
      </c>
      <c r="P132" s="63">
        <v>1</v>
      </c>
      <c r="Q132" s="115">
        <v>0.18</v>
      </c>
      <c r="R132" s="63">
        <f t="shared" si="11"/>
        <v>121</v>
      </c>
      <c r="S132" s="115">
        <f t="shared" si="11"/>
        <v>687.56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42</v>
      </c>
      <c r="I133" s="115">
        <v>2.1800000000000002</v>
      </c>
      <c r="J133" s="63">
        <v>47</v>
      </c>
      <c r="K133" s="115">
        <v>98.72</v>
      </c>
      <c r="L133" s="63">
        <v>36</v>
      </c>
      <c r="M133" s="115">
        <v>265.49</v>
      </c>
      <c r="N133" s="63">
        <v>395</v>
      </c>
      <c r="O133" s="115">
        <v>4289.95</v>
      </c>
      <c r="P133" s="63">
        <v>17</v>
      </c>
      <c r="Q133" s="115">
        <v>4.62</v>
      </c>
      <c r="R133" s="63">
        <f t="shared" si="11"/>
        <v>537</v>
      </c>
      <c r="S133" s="115">
        <f t="shared" si="11"/>
        <v>4660.96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15</v>
      </c>
      <c r="I134" s="115">
        <v>32.590000000000003</v>
      </c>
      <c r="J134" s="63">
        <v>18</v>
      </c>
      <c r="K134" s="115">
        <v>82.86</v>
      </c>
      <c r="L134" s="63">
        <v>6</v>
      </c>
      <c r="M134" s="115">
        <v>14.15</v>
      </c>
      <c r="N134" s="63">
        <v>16</v>
      </c>
      <c r="O134" s="115">
        <v>115.5</v>
      </c>
      <c r="P134" s="63">
        <v>2</v>
      </c>
      <c r="Q134" s="115">
        <v>1.56</v>
      </c>
      <c r="R134" s="63">
        <f t="shared" si="11"/>
        <v>57</v>
      </c>
      <c r="S134" s="115">
        <f t="shared" si="11"/>
        <v>246.66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177</v>
      </c>
      <c r="I135" s="115">
        <v>10.35</v>
      </c>
      <c r="J135" s="63">
        <v>385</v>
      </c>
      <c r="K135" s="115">
        <v>94.18</v>
      </c>
      <c r="L135" s="63">
        <v>108</v>
      </c>
      <c r="M135" s="115">
        <v>84.73</v>
      </c>
      <c r="N135" s="63">
        <v>179</v>
      </c>
      <c r="O135" s="115">
        <v>1722.23</v>
      </c>
      <c r="P135" s="63">
        <v>82</v>
      </c>
      <c r="Q135" s="115">
        <v>22.41</v>
      </c>
      <c r="R135" s="63">
        <f t="shared" si="11"/>
        <v>931</v>
      </c>
      <c r="S135" s="115">
        <f t="shared" si="11"/>
        <v>1933.9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3295</v>
      </c>
      <c r="I136" s="115">
        <v>766.1</v>
      </c>
      <c r="J136" s="63">
        <v>3087</v>
      </c>
      <c r="K136" s="115">
        <v>3059.63</v>
      </c>
      <c r="L136" s="63">
        <v>95</v>
      </c>
      <c r="M136" s="115">
        <v>129.66</v>
      </c>
      <c r="N136" s="63">
        <v>137</v>
      </c>
      <c r="O136" s="115">
        <v>1114.25</v>
      </c>
      <c r="P136" s="63">
        <v>3</v>
      </c>
      <c r="Q136" s="115">
        <v>2.3199999999999998</v>
      </c>
      <c r="R136" s="63">
        <f t="shared" si="11"/>
        <v>6617</v>
      </c>
      <c r="S136" s="115">
        <f t="shared" si="11"/>
        <v>5071.9599999999991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227</v>
      </c>
      <c r="I137" s="115">
        <v>47.37</v>
      </c>
      <c r="J137" s="63">
        <v>418</v>
      </c>
      <c r="K137" s="115">
        <v>44.11</v>
      </c>
      <c r="L137" s="63">
        <v>49</v>
      </c>
      <c r="M137" s="115">
        <v>322.93</v>
      </c>
      <c r="N137" s="63">
        <v>284</v>
      </c>
      <c r="O137" s="115">
        <v>2354.46</v>
      </c>
      <c r="P137" s="63">
        <v>14</v>
      </c>
      <c r="Q137" s="115">
        <v>11.58</v>
      </c>
      <c r="R137" s="63">
        <f t="shared" si="11"/>
        <v>992</v>
      </c>
      <c r="S137" s="115">
        <f t="shared" si="11"/>
        <v>2780.45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183</v>
      </c>
      <c r="I138" s="115">
        <v>300.89999999999998</v>
      </c>
      <c r="J138" s="63">
        <v>120</v>
      </c>
      <c r="K138" s="115">
        <v>219.79</v>
      </c>
      <c r="L138" s="63">
        <v>62</v>
      </c>
      <c r="M138" s="115">
        <v>773.29</v>
      </c>
      <c r="N138" s="63">
        <v>75</v>
      </c>
      <c r="O138" s="115">
        <v>605.4</v>
      </c>
      <c r="P138" s="63">
        <v>9</v>
      </c>
      <c r="Q138" s="115">
        <v>24.58</v>
      </c>
      <c r="R138" s="63">
        <f t="shared" si="11"/>
        <v>449</v>
      </c>
      <c r="S138" s="115">
        <f t="shared" si="11"/>
        <v>1923.96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57</v>
      </c>
      <c r="I139" s="115">
        <v>52.62</v>
      </c>
      <c r="J139" s="63">
        <v>151</v>
      </c>
      <c r="K139" s="115">
        <v>376.26</v>
      </c>
      <c r="L139" s="63">
        <v>55</v>
      </c>
      <c r="M139" s="115">
        <v>329.67</v>
      </c>
      <c r="N139" s="63">
        <v>654</v>
      </c>
      <c r="O139" s="115">
        <v>6694.26</v>
      </c>
      <c r="P139" s="63">
        <v>57</v>
      </c>
      <c r="Q139" s="115">
        <v>190.94</v>
      </c>
      <c r="R139" s="63">
        <f t="shared" si="11"/>
        <v>974</v>
      </c>
      <c r="S139" s="115">
        <f t="shared" si="11"/>
        <v>7643.75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1192</v>
      </c>
      <c r="I140" s="115">
        <v>799.82</v>
      </c>
      <c r="J140" s="63">
        <v>509</v>
      </c>
      <c r="K140" s="115">
        <v>181.43</v>
      </c>
      <c r="L140" s="63">
        <v>24</v>
      </c>
      <c r="M140" s="115">
        <v>40.409999999999997</v>
      </c>
      <c r="N140" s="63">
        <v>50</v>
      </c>
      <c r="O140" s="115">
        <v>386.29</v>
      </c>
      <c r="P140" s="63">
        <v>20</v>
      </c>
      <c r="Q140" s="115">
        <v>20.61</v>
      </c>
      <c r="R140" s="63">
        <f t="shared" si="11"/>
        <v>1795</v>
      </c>
      <c r="S140" s="115">
        <f t="shared" si="11"/>
        <v>1428.56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49</v>
      </c>
      <c r="I141" s="115">
        <v>55.7</v>
      </c>
      <c r="J141" s="63">
        <v>58</v>
      </c>
      <c r="K141" s="115">
        <v>247.44</v>
      </c>
      <c r="L141" s="63">
        <v>9</v>
      </c>
      <c r="M141" s="115">
        <v>81.88</v>
      </c>
      <c r="N141" s="63">
        <v>52</v>
      </c>
      <c r="O141" s="115">
        <v>1017.3</v>
      </c>
      <c r="P141" s="63">
        <v>1</v>
      </c>
      <c r="Q141" s="115">
        <v>0.25</v>
      </c>
      <c r="R141" s="63">
        <f t="shared" si="11"/>
        <v>169</v>
      </c>
      <c r="S141" s="115">
        <f t="shared" si="11"/>
        <v>1402.57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162</v>
      </c>
      <c r="I142" s="115">
        <v>89.79</v>
      </c>
      <c r="J142" s="63">
        <v>240</v>
      </c>
      <c r="K142" s="115">
        <v>98.17</v>
      </c>
      <c r="L142" s="63">
        <v>33</v>
      </c>
      <c r="M142" s="115">
        <v>27.67</v>
      </c>
      <c r="N142" s="63">
        <v>21</v>
      </c>
      <c r="O142" s="115">
        <v>119.53</v>
      </c>
      <c r="P142" s="63">
        <v>0</v>
      </c>
      <c r="Q142" s="115">
        <v>0</v>
      </c>
      <c r="R142" s="63">
        <f t="shared" si="11"/>
        <v>456</v>
      </c>
      <c r="S142" s="115">
        <f t="shared" si="11"/>
        <v>335.15999999999997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5185</v>
      </c>
      <c r="I143" s="117">
        <v>2203.08</v>
      </c>
      <c r="J143" s="116">
        <v>4652</v>
      </c>
      <c r="K143" s="117">
        <v>4640.9000000000005</v>
      </c>
      <c r="L143" s="116">
        <v>455</v>
      </c>
      <c r="M143" s="117">
        <v>2193.62</v>
      </c>
      <c r="N143" s="116">
        <v>1724</v>
      </c>
      <c r="O143" s="117">
        <v>18800.18</v>
      </c>
      <c r="P143" s="116">
        <v>200</v>
      </c>
      <c r="Q143" s="117">
        <v>279.05</v>
      </c>
      <c r="R143" s="116">
        <f>+H143+J143+L143+N143+P143</f>
        <v>12216</v>
      </c>
      <c r="S143" s="117">
        <f>SUM(S131:S142)</f>
        <v>28116.829999999998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3</v>
      </c>
      <c r="I144" s="115">
        <v>0.2</v>
      </c>
      <c r="J144" s="63">
        <v>2</v>
      </c>
      <c r="K144" s="115">
        <v>1.27</v>
      </c>
      <c r="L144" s="63">
        <v>28</v>
      </c>
      <c r="M144" s="115">
        <v>706.97</v>
      </c>
      <c r="N144" s="63">
        <v>4</v>
      </c>
      <c r="O144" s="115">
        <v>0.32</v>
      </c>
      <c r="P144" s="63">
        <v>1</v>
      </c>
      <c r="Q144" s="115">
        <v>1.26</v>
      </c>
      <c r="R144" s="63">
        <f t="shared" ref="R144:S149" si="12">+H144+J144+L144+N144+P144</f>
        <v>38</v>
      </c>
      <c r="S144" s="115">
        <f t="shared" si="12"/>
        <v>710.0200000000001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6</v>
      </c>
      <c r="I145" s="115">
        <v>4.28</v>
      </c>
      <c r="J145" s="63">
        <v>1</v>
      </c>
      <c r="K145" s="115">
        <v>0.09</v>
      </c>
      <c r="L145" s="63">
        <v>3</v>
      </c>
      <c r="M145" s="115">
        <v>41.65</v>
      </c>
      <c r="N145" s="63">
        <v>46</v>
      </c>
      <c r="O145" s="115">
        <v>1389.08</v>
      </c>
      <c r="P145" s="63">
        <v>0</v>
      </c>
      <c r="Q145" s="115">
        <v>0</v>
      </c>
      <c r="R145" s="63">
        <f t="shared" si="12"/>
        <v>56</v>
      </c>
      <c r="S145" s="115">
        <f t="shared" si="12"/>
        <v>1435.1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42</v>
      </c>
      <c r="I146" s="115">
        <v>26.23</v>
      </c>
      <c r="J146" s="63">
        <v>68</v>
      </c>
      <c r="K146" s="115">
        <v>34.69</v>
      </c>
      <c r="L146" s="63">
        <v>75</v>
      </c>
      <c r="M146" s="115">
        <v>746.66</v>
      </c>
      <c r="N146" s="63">
        <v>454</v>
      </c>
      <c r="O146" s="115">
        <v>7350.96</v>
      </c>
      <c r="P146" s="63">
        <v>2</v>
      </c>
      <c r="Q146" s="115">
        <v>5.0599999999999996</v>
      </c>
      <c r="R146" s="63">
        <f t="shared" si="12"/>
        <v>641</v>
      </c>
      <c r="S146" s="115">
        <f t="shared" si="12"/>
        <v>8163.6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3</v>
      </c>
      <c r="I147" s="115">
        <v>0.23</v>
      </c>
      <c r="J147" s="63">
        <v>1</v>
      </c>
      <c r="K147" s="115">
        <v>0.02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12"/>
        <v>4</v>
      </c>
      <c r="S147" s="115">
        <f t="shared" si="12"/>
        <v>0.25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2</v>
      </c>
      <c r="I148" s="115">
        <v>0.86</v>
      </c>
      <c r="J148" s="63">
        <v>2</v>
      </c>
      <c r="K148" s="115">
        <v>0.41</v>
      </c>
      <c r="L148" s="63">
        <v>0</v>
      </c>
      <c r="M148" s="115">
        <v>0</v>
      </c>
      <c r="N148" s="63">
        <v>2</v>
      </c>
      <c r="O148" s="115">
        <v>28.54</v>
      </c>
      <c r="P148" s="63">
        <v>0</v>
      </c>
      <c r="Q148" s="115">
        <v>0</v>
      </c>
      <c r="R148" s="63">
        <f t="shared" si="12"/>
        <v>6</v>
      </c>
      <c r="S148" s="115">
        <f t="shared" si="12"/>
        <v>29.81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8</v>
      </c>
      <c r="I149" s="115">
        <v>1.49</v>
      </c>
      <c r="J149" s="63">
        <v>17</v>
      </c>
      <c r="K149" s="115">
        <v>3.15</v>
      </c>
      <c r="L149" s="63">
        <v>1</v>
      </c>
      <c r="M149" s="115">
        <v>0.08</v>
      </c>
      <c r="N149" s="63">
        <v>44</v>
      </c>
      <c r="O149" s="115">
        <v>325.23</v>
      </c>
      <c r="P149" s="63">
        <v>3</v>
      </c>
      <c r="Q149" s="115">
        <v>0.13</v>
      </c>
      <c r="R149" s="63">
        <f t="shared" si="12"/>
        <v>73</v>
      </c>
      <c r="S149" s="115">
        <f t="shared" si="12"/>
        <v>330.08000000000004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62</v>
      </c>
      <c r="I150" s="117">
        <v>33.29</v>
      </c>
      <c r="J150" s="116">
        <v>90</v>
      </c>
      <c r="K150" s="117">
        <v>39.630000000000003</v>
      </c>
      <c r="L150" s="116">
        <v>105</v>
      </c>
      <c r="M150" s="117">
        <v>1495.36</v>
      </c>
      <c r="N150" s="116">
        <v>520</v>
      </c>
      <c r="O150" s="117">
        <v>9094.1299999999992</v>
      </c>
      <c r="P150" s="116">
        <v>6</v>
      </c>
      <c r="Q150" s="117">
        <v>6.45</v>
      </c>
      <c r="R150" s="116">
        <f>+H150+J150+L150+N150+P150</f>
        <v>783</v>
      </c>
      <c r="S150" s="117">
        <f>SUM(S144:S149)</f>
        <v>10668.86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24710</v>
      </c>
      <c r="I151" s="115">
        <v>35011.910000000003</v>
      </c>
      <c r="J151" s="63">
        <v>11285</v>
      </c>
      <c r="K151" s="115">
        <v>13511.24</v>
      </c>
      <c r="L151" s="63">
        <v>2099</v>
      </c>
      <c r="M151" s="115">
        <v>7435.31</v>
      </c>
      <c r="N151" s="63">
        <v>3025</v>
      </c>
      <c r="O151" s="115">
        <v>24470.6</v>
      </c>
      <c r="P151" s="63">
        <v>1090</v>
      </c>
      <c r="Q151" s="115">
        <v>1439.76</v>
      </c>
      <c r="R151" s="63">
        <f>+H151+J151+L151+N151+P151</f>
        <v>42209</v>
      </c>
      <c r="S151" s="115">
        <f>+I151+K151+M151+O151+Q151</f>
        <v>81868.819999999992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24710</v>
      </c>
      <c r="I152" s="117">
        <v>35011.910000000003</v>
      </c>
      <c r="J152" s="116">
        <v>11285</v>
      </c>
      <c r="K152" s="117">
        <v>13511.24</v>
      </c>
      <c r="L152" s="116">
        <v>2099</v>
      </c>
      <c r="M152" s="117">
        <v>7435.31</v>
      </c>
      <c r="N152" s="116">
        <v>3025</v>
      </c>
      <c r="O152" s="117">
        <v>24470.6</v>
      </c>
      <c r="P152" s="116">
        <v>1090</v>
      </c>
      <c r="Q152" s="117">
        <v>1439.76</v>
      </c>
      <c r="R152" s="116">
        <f>+H152+J152+L152+N152+P152</f>
        <v>42209</v>
      </c>
      <c r="S152" s="117">
        <f>SUM(S151)</f>
        <v>81868.819999999992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ref="R153:S156" si="13">+H153+J153+L153+N153+P153</f>
        <v>0</v>
      </c>
      <c r="S153" s="115">
        <f t="shared" si="13"/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2</v>
      </c>
      <c r="I154" s="115">
        <v>0.7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13"/>
        <v>2</v>
      </c>
      <c r="S154" s="115">
        <f t="shared" si="13"/>
        <v>0.7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105</v>
      </c>
      <c r="I155" s="115">
        <v>134.33000000000001</v>
      </c>
      <c r="J155" s="63">
        <v>65</v>
      </c>
      <c r="K155" s="115">
        <v>62.38</v>
      </c>
      <c r="L155" s="63">
        <v>46</v>
      </c>
      <c r="M155" s="115">
        <v>125.8</v>
      </c>
      <c r="N155" s="63">
        <v>82</v>
      </c>
      <c r="O155" s="115">
        <v>193.11</v>
      </c>
      <c r="P155" s="63">
        <v>16</v>
      </c>
      <c r="Q155" s="115">
        <v>63.5</v>
      </c>
      <c r="R155" s="63">
        <f t="shared" si="13"/>
        <v>314</v>
      </c>
      <c r="S155" s="115">
        <f t="shared" si="13"/>
        <v>579.12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1</v>
      </c>
      <c r="K156" s="115">
        <v>0.04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13"/>
        <v>1</v>
      </c>
      <c r="S156" s="115">
        <f t="shared" si="13"/>
        <v>0.04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107</v>
      </c>
      <c r="I157" s="117">
        <v>135.03</v>
      </c>
      <c r="J157" s="116">
        <v>66</v>
      </c>
      <c r="K157" s="117">
        <v>62.42</v>
      </c>
      <c r="L157" s="116">
        <v>46</v>
      </c>
      <c r="M157" s="117">
        <v>125.8</v>
      </c>
      <c r="N157" s="116">
        <v>82</v>
      </c>
      <c r="O157" s="117">
        <v>193.11</v>
      </c>
      <c r="P157" s="116">
        <v>16</v>
      </c>
      <c r="Q157" s="117">
        <v>63.5</v>
      </c>
      <c r="R157" s="116">
        <f>+H157+J157+L157+N157+P157</f>
        <v>317</v>
      </c>
      <c r="S157" s="117">
        <f>SUM(S153:S156)</f>
        <v>579.86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77569</v>
      </c>
      <c r="I158" s="117">
        <v>159897.89000000001</v>
      </c>
      <c r="J158" s="118">
        <v>39822</v>
      </c>
      <c r="K158" s="117">
        <v>167392.45000000001</v>
      </c>
      <c r="L158" s="118">
        <v>9178</v>
      </c>
      <c r="M158" s="117">
        <v>136098.74</v>
      </c>
      <c r="N158" s="118">
        <v>18927</v>
      </c>
      <c r="O158" s="117">
        <v>723005.1</v>
      </c>
      <c r="P158" s="118">
        <v>3644</v>
      </c>
      <c r="Q158" s="117">
        <v>16954.04</v>
      </c>
      <c r="R158" s="118">
        <f>+H158+J158+L158+N158+P158</f>
        <v>149140</v>
      </c>
      <c r="S158" s="117">
        <f>+S157+S152+S150+S143+S130+S99+S91+S89</f>
        <v>1203348.22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88791</v>
      </c>
      <c r="I159" s="120">
        <v>704171.91</v>
      </c>
      <c r="J159" s="119">
        <v>42734</v>
      </c>
      <c r="K159" s="120">
        <v>444907.61</v>
      </c>
      <c r="L159" s="119">
        <v>10411</v>
      </c>
      <c r="M159" s="120">
        <v>325407.95</v>
      </c>
      <c r="N159" s="119">
        <v>23493</v>
      </c>
      <c r="O159" s="120">
        <v>1980373.39</v>
      </c>
      <c r="P159" s="119">
        <v>4685</v>
      </c>
      <c r="Q159" s="120">
        <v>83005.990000000005</v>
      </c>
      <c r="R159" s="119">
        <f>+H159+J159+L159+N159+P159</f>
        <v>170114</v>
      </c>
      <c r="S159" s="120">
        <f>+S158+S78</f>
        <v>3537866.8499999996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58</v>
      </c>
      <c r="I160" s="115">
        <v>16.03</v>
      </c>
      <c r="J160" s="63">
        <v>31</v>
      </c>
      <c r="K160" s="115">
        <v>13.71</v>
      </c>
      <c r="L160" s="63">
        <v>34</v>
      </c>
      <c r="M160" s="115">
        <v>29.92</v>
      </c>
      <c r="N160" s="63">
        <v>105</v>
      </c>
      <c r="O160" s="115">
        <v>104.51</v>
      </c>
      <c r="P160" s="63">
        <v>15</v>
      </c>
      <c r="Q160" s="115">
        <v>11.95</v>
      </c>
      <c r="R160" s="63">
        <f t="shared" ref="R160:S173" si="14">+H160+J160+L160+N160+P160</f>
        <v>243</v>
      </c>
      <c r="S160" s="115">
        <f t="shared" si="14"/>
        <v>176.12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6</v>
      </c>
      <c r="I161" s="115">
        <v>75.98</v>
      </c>
      <c r="J161" s="63">
        <v>1</v>
      </c>
      <c r="K161" s="115">
        <v>0.68</v>
      </c>
      <c r="L161" s="63">
        <v>0</v>
      </c>
      <c r="M161" s="115">
        <v>0</v>
      </c>
      <c r="N161" s="63">
        <v>5</v>
      </c>
      <c r="O161" s="115">
        <v>36.08</v>
      </c>
      <c r="P161" s="63">
        <v>1</v>
      </c>
      <c r="Q161" s="115">
        <v>63.32</v>
      </c>
      <c r="R161" s="63">
        <f t="shared" si="14"/>
        <v>13</v>
      </c>
      <c r="S161" s="115">
        <f t="shared" si="14"/>
        <v>176.06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1</v>
      </c>
      <c r="K162" s="115">
        <v>0.01</v>
      </c>
      <c r="L162" s="63">
        <v>2</v>
      </c>
      <c r="M162" s="115">
        <v>0.72</v>
      </c>
      <c r="N162" s="63">
        <v>14</v>
      </c>
      <c r="O162" s="115">
        <v>120.44</v>
      </c>
      <c r="P162" s="63">
        <v>7</v>
      </c>
      <c r="Q162" s="115">
        <v>8.61</v>
      </c>
      <c r="R162" s="63">
        <f t="shared" si="14"/>
        <v>24</v>
      </c>
      <c r="S162" s="115">
        <f t="shared" si="14"/>
        <v>129.78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28</v>
      </c>
      <c r="I163" s="115">
        <v>41.97</v>
      </c>
      <c r="J163" s="63">
        <v>82</v>
      </c>
      <c r="K163" s="115">
        <v>1228.1199999999999</v>
      </c>
      <c r="L163" s="63">
        <v>1</v>
      </c>
      <c r="M163" s="115">
        <v>0.76</v>
      </c>
      <c r="N163" s="63">
        <v>170</v>
      </c>
      <c r="O163" s="115">
        <v>6553.14</v>
      </c>
      <c r="P163" s="63">
        <v>32</v>
      </c>
      <c r="Q163" s="115">
        <v>263.27</v>
      </c>
      <c r="R163" s="63">
        <f t="shared" si="14"/>
        <v>313</v>
      </c>
      <c r="S163" s="115">
        <f t="shared" si="14"/>
        <v>8087.26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111</v>
      </c>
      <c r="I164" s="115">
        <v>162.94999999999999</v>
      </c>
      <c r="J164" s="63">
        <v>79</v>
      </c>
      <c r="K164" s="115">
        <v>308.41000000000003</v>
      </c>
      <c r="L164" s="63">
        <v>0</v>
      </c>
      <c r="M164" s="115">
        <v>0</v>
      </c>
      <c r="N164" s="63">
        <v>1</v>
      </c>
      <c r="O164" s="115">
        <v>1.84</v>
      </c>
      <c r="P164" s="63">
        <v>0</v>
      </c>
      <c r="Q164" s="115">
        <v>0</v>
      </c>
      <c r="R164" s="63">
        <f t="shared" si="14"/>
        <v>191</v>
      </c>
      <c r="S164" s="115">
        <f t="shared" si="14"/>
        <v>473.2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50</v>
      </c>
      <c r="I165" s="115">
        <v>40.01</v>
      </c>
      <c r="J165" s="63">
        <v>9</v>
      </c>
      <c r="K165" s="115">
        <v>10.43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14"/>
        <v>59</v>
      </c>
      <c r="S165" s="115">
        <f t="shared" si="14"/>
        <v>50.44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22</v>
      </c>
      <c r="I166" s="115">
        <v>18.100000000000001</v>
      </c>
      <c r="J166" s="63">
        <v>22</v>
      </c>
      <c r="K166" s="115">
        <v>68.290000000000006</v>
      </c>
      <c r="L166" s="63">
        <v>102</v>
      </c>
      <c r="M166" s="115">
        <v>2870.96</v>
      </c>
      <c r="N166" s="63">
        <v>138</v>
      </c>
      <c r="O166" s="115">
        <v>1469</v>
      </c>
      <c r="P166" s="63">
        <v>10</v>
      </c>
      <c r="Q166" s="115">
        <v>57.13</v>
      </c>
      <c r="R166" s="63">
        <f t="shared" si="14"/>
        <v>294</v>
      </c>
      <c r="S166" s="115">
        <f t="shared" si="14"/>
        <v>4483.4800000000005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37</v>
      </c>
      <c r="I167" s="115">
        <v>216.31</v>
      </c>
      <c r="J167" s="63">
        <v>53</v>
      </c>
      <c r="K167" s="115">
        <v>447.69</v>
      </c>
      <c r="L167" s="63">
        <v>219</v>
      </c>
      <c r="M167" s="115">
        <v>2610.5500000000002</v>
      </c>
      <c r="N167" s="63">
        <v>329</v>
      </c>
      <c r="O167" s="115">
        <v>11003.15</v>
      </c>
      <c r="P167" s="63">
        <v>316</v>
      </c>
      <c r="Q167" s="115">
        <v>5929.37</v>
      </c>
      <c r="R167" s="63">
        <f t="shared" si="14"/>
        <v>954</v>
      </c>
      <c r="S167" s="115">
        <f t="shared" si="14"/>
        <v>20207.07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778</v>
      </c>
      <c r="I168" s="115">
        <v>4823.83</v>
      </c>
      <c r="J168" s="63">
        <v>364</v>
      </c>
      <c r="K168" s="115">
        <v>7208.63</v>
      </c>
      <c r="L168" s="63">
        <v>199</v>
      </c>
      <c r="M168" s="115">
        <v>3010.61</v>
      </c>
      <c r="N168" s="63">
        <v>1291</v>
      </c>
      <c r="O168" s="115">
        <v>38104.639999999999</v>
      </c>
      <c r="P168" s="63">
        <v>141</v>
      </c>
      <c r="Q168" s="115">
        <v>2067.6999999999998</v>
      </c>
      <c r="R168" s="63">
        <f t="shared" si="14"/>
        <v>2773</v>
      </c>
      <c r="S168" s="115">
        <f t="shared" si="14"/>
        <v>55215.409999999996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511</v>
      </c>
      <c r="I169" s="115">
        <v>888.41</v>
      </c>
      <c r="J169" s="63">
        <v>183</v>
      </c>
      <c r="K169" s="115">
        <v>2374.87</v>
      </c>
      <c r="L169" s="63">
        <v>71</v>
      </c>
      <c r="M169" s="115">
        <v>1268.3</v>
      </c>
      <c r="N169" s="63">
        <v>80</v>
      </c>
      <c r="O169" s="115">
        <v>757.13</v>
      </c>
      <c r="P169" s="63">
        <v>33</v>
      </c>
      <c r="Q169" s="115">
        <v>357.08</v>
      </c>
      <c r="R169" s="63">
        <f t="shared" si="14"/>
        <v>878</v>
      </c>
      <c r="S169" s="115">
        <f t="shared" si="14"/>
        <v>5645.79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23</v>
      </c>
      <c r="I170" s="115">
        <v>158.97999999999999</v>
      </c>
      <c r="J170" s="63">
        <v>22</v>
      </c>
      <c r="K170" s="115">
        <v>49.19</v>
      </c>
      <c r="L170" s="63">
        <v>6</v>
      </c>
      <c r="M170" s="115">
        <v>3.86</v>
      </c>
      <c r="N170" s="63">
        <v>9</v>
      </c>
      <c r="O170" s="115">
        <v>130.9</v>
      </c>
      <c r="P170" s="63">
        <v>6</v>
      </c>
      <c r="Q170" s="115">
        <v>9.17</v>
      </c>
      <c r="R170" s="63">
        <f t="shared" si="14"/>
        <v>66</v>
      </c>
      <c r="S170" s="115">
        <f t="shared" si="14"/>
        <v>352.1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14"/>
        <v>0</v>
      </c>
      <c r="S171" s="115">
        <f t="shared" si="14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1274</v>
      </c>
      <c r="I172" s="115">
        <v>4574.7700000000004</v>
      </c>
      <c r="J172" s="63">
        <v>400</v>
      </c>
      <c r="K172" s="115">
        <v>1280.78</v>
      </c>
      <c r="L172" s="63">
        <v>85</v>
      </c>
      <c r="M172" s="115">
        <v>448.94</v>
      </c>
      <c r="N172" s="63">
        <v>65</v>
      </c>
      <c r="O172" s="115">
        <v>477.22</v>
      </c>
      <c r="P172" s="63">
        <v>18</v>
      </c>
      <c r="Q172" s="115">
        <v>46.44</v>
      </c>
      <c r="R172" s="63">
        <f t="shared" si="14"/>
        <v>1842</v>
      </c>
      <c r="S172" s="115">
        <f t="shared" si="14"/>
        <v>6828.15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780</v>
      </c>
      <c r="I173" s="115">
        <v>3209.96</v>
      </c>
      <c r="J173" s="63">
        <v>397</v>
      </c>
      <c r="K173" s="115">
        <v>2491.5700000000002</v>
      </c>
      <c r="L173" s="63">
        <v>83</v>
      </c>
      <c r="M173" s="115">
        <v>574.70000000000005</v>
      </c>
      <c r="N173" s="63">
        <v>34</v>
      </c>
      <c r="O173" s="115">
        <v>540.57000000000005</v>
      </c>
      <c r="P173" s="63">
        <v>9</v>
      </c>
      <c r="Q173" s="115">
        <v>183.02</v>
      </c>
      <c r="R173" s="63">
        <f t="shared" si="14"/>
        <v>1303</v>
      </c>
      <c r="S173" s="115">
        <f t="shared" si="14"/>
        <v>6999.8200000000006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2438</v>
      </c>
      <c r="I174" s="117">
        <v>14227.3</v>
      </c>
      <c r="J174" s="116">
        <v>1092</v>
      </c>
      <c r="K174" s="117">
        <v>15482.38</v>
      </c>
      <c r="L174" s="116">
        <v>450</v>
      </c>
      <c r="M174" s="117">
        <v>10819.32</v>
      </c>
      <c r="N174" s="116">
        <v>1672</v>
      </c>
      <c r="O174" s="117">
        <v>59298.62</v>
      </c>
      <c r="P174" s="116">
        <v>497</v>
      </c>
      <c r="Q174" s="117">
        <v>8997.06</v>
      </c>
      <c r="R174" s="116">
        <f>+H174+J174+L174+N174+P174</f>
        <v>6149</v>
      </c>
      <c r="S174" s="117">
        <f>SUM(S160:S173)</f>
        <v>108824.68000000001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7</v>
      </c>
      <c r="I175" s="115">
        <v>0.49</v>
      </c>
      <c r="J175" s="63">
        <v>2</v>
      </c>
      <c r="K175" s="115">
        <v>0.49</v>
      </c>
      <c r="L175" s="63">
        <v>1</v>
      </c>
      <c r="M175" s="115">
        <v>1.02</v>
      </c>
      <c r="N175" s="63">
        <v>18</v>
      </c>
      <c r="O175" s="115">
        <v>6.73</v>
      </c>
      <c r="P175" s="63">
        <v>2</v>
      </c>
      <c r="Q175" s="115">
        <v>0.48</v>
      </c>
      <c r="R175" s="63">
        <f t="shared" ref="R175:S177" si="15">+H175+J175+L175+N175+P175</f>
        <v>30</v>
      </c>
      <c r="S175" s="115">
        <f t="shared" si="15"/>
        <v>9.2100000000000009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9484</v>
      </c>
      <c r="I176" s="115">
        <v>13139.24</v>
      </c>
      <c r="J176" s="63">
        <v>4025</v>
      </c>
      <c r="K176" s="115">
        <v>10167.32</v>
      </c>
      <c r="L176" s="63">
        <v>1241</v>
      </c>
      <c r="M176" s="115">
        <v>1568.26</v>
      </c>
      <c r="N176" s="63">
        <v>1201</v>
      </c>
      <c r="O176" s="115">
        <v>5507.69</v>
      </c>
      <c r="P176" s="63">
        <v>492</v>
      </c>
      <c r="Q176" s="115">
        <v>1666.08</v>
      </c>
      <c r="R176" s="63">
        <f t="shared" si="15"/>
        <v>16443</v>
      </c>
      <c r="S176" s="115">
        <f t="shared" si="15"/>
        <v>32048.589999999997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659</v>
      </c>
      <c r="I177" s="115">
        <v>654.61</v>
      </c>
      <c r="J177" s="63">
        <v>366</v>
      </c>
      <c r="K177" s="115">
        <v>1221.93</v>
      </c>
      <c r="L177" s="63">
        <v>140</v>
      </c>
      <c r="M177" s="115">
        <v>974.49</v>
      </c>
      <c r="N177" s="63">
        <v>143</v>
      </c>
      <c r="O177" s="115">
        <v>919.59</v>
      </c>
      <c r="P177" s="63">
        <v>67</v>
      </c>
      <c r="Q177" s="115">
        <v>176.31</v>
      </c>
      <c r="R177" s="63">
        <f t="shared" si="15"/>
        <v>1375</v>
      </c>
      <c r="S177" s="115">
        <f t="shared" si="15"/>
        <v>3946.93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9939</v>
      </c>
      <c r="I178" s="117">
        <v>13794.34</v>
      </c>
      <c r="J178" s="118">
        <v>4325</v>
      </c>
      <c r="K178" s="117">
        <v>11389.74</v>
      </c>
      <c r="L178" s="118">
        <v>1341</v>
      </c>
      <c r="M178" s="117">
        <v>2543.77</v>
      </c>
      <c r="N178" s="118">
        <v>1326</v>
      </c>
      <c r="O178" s="117">
        <v>6434.01</v>
      </c>
      <c r="P178" s="118">
        <v>549</v>
      </c>
      <c r="Q178" s="117">
        <v>1842.87</v>
      </c>
      <c r="R178" s="118">
        <f>+H178+J178+L178+N178+P178</f>
        <v>17480</v>
      </c>
      <c r="S178" s="117">
        <f>SUM(S175:S177)</f>
        <v>36004.729999999996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11644</v>
      </c>
      <c r="I179" s="117">
        <v>28021.64</v>
      </c>
      <c r="J179" s="118">
        <v>5158</v>
      </c>
      <c r="K179" s="117">
        <v>26872.12</v>
      </c>
      <c r="L179" s="118">
        <v>1642</v>
      </c>
      <c r="M179" s="117">
        <v>13363.09</v>
      </c>
      <c r="N179" s="118">
        <v>2730</v>
      </c>
      <c r="O179" s="117">
        <v>65732.63</v>
      </c>
      <c r="P179" s="118">
        <v>942</v>
      </c>
      <c r="Q179" s="117">
        <v>10839.93</v>
      </c>
      <c r="R179" s="118">
        <f>+H179+J179+L179+N179+P179</f>
        <v>22116</v>
      </c>
      <c r="S179" s="117">
        <f>+S178+S174</f>
        <v>144829.41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11644</v>
      </c>
      <c r="I180" s="120">
        <v>28021.64</v>
      </c>
      <c r="J180" s="119">
        <v>5158</v>
      </c>
      <c r="K180" s="120">
        <v>26872.12</v>
      </c>
      <c r="L180" s="119">
        <v>1642</v>
      </c>
      <c r="M180" s="120">
        <v>13363.09</v>
      </c>
      <c r="N180" s="119">
        <v>2730</v>
      </c>
      <c r="O180" s="120">
        <v>65732.63</v>
      </c>
      <c r="P180" s="119">
        <v>942</v>
      </c>
      <c r="Q180" s="120">
        <v>10839.93</v>
      </c>
      <c r="R180" s="119">
        <f>+H180+J180+L180+N180+P180</f>
        <v>22116</v>
      </c>
      <c r="S180" s="120">
        <f>+S179</f>
        <v>144829.41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13295</v>
      </c>
      <c r="I181" s="115">
        <v>2126.91</v>
      </c>
      <c r="J181" s="63">
        <v>5424</v>
      </c>
      <c r="K181" s="115">
        <v>675.82</v>
      </c>
      <c r="L181" s="63">
        <v>1883</v>
      </c>
      <c r="M181" s="115">
        <v>853.73</v>
      </c>
      <c r="N181" s="63">
        <v>2451</v>
      </c>
      <c r="O181" s="115">
        <v>2766.31</v>
      </c>
      <c r="P181" s="63">
        <v>484</v>
      </c>
      <c r="Q181" s="115">
        <v>91.14</v>
      </c>
      <c r="R181" s="63">
        <f t="shared" ref="R181:S194" si="16">+H181+J181+L181+N181+P181</f>
        <v>23537</v>
      </c>
      <c r="S181" s="115">
        <f t="shared" si="16"/>
        <v>6513.9100000000008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354</v>
      </c>
      <c r="K182" s="115">
        <v>129.82</v>
      </c>
      <c r="L182" s="63">
        <v>207</v>
      </c>
      <c r="M182" s="115">
        <v>666.23</v>
      </c>
      <c r="N182" s="63">
        <v>200</v>
      </c>
      <c r="O182" s="115">
        <v>393.95</v>
      </c>
      <c r="P182" s="63">
        <v>1</v>
      </c>
      <c r="Q182" s="115">
        <v>4.84</v>
      </c>
      <c r="R182" s="63">
        <f t="shared" si="16"/>
        <v>762</v>
      </c>
      <c r="S182" s="115">
        <f t="shared" si="16"/>
        <v>1194.8399999999999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53</v>
      </c>
      <c r="I183" s="115">
        <v>5.54</v>
      </c>
      <c r="J183" s="63">
        <v>183</v>
      </c>
      <c r="K183" s="115">
        <v>30.15</v>
      </c>
      <c r="L183" s="63">
        <v>6</v>
      </c>
      <c r="M183" s="115">
        <v>3.19</v>
      </c>
      <c r="N183" s="63">
        <v>53</v>
      </c>
      <c r="O183" s="115">
        <v>6.01</v>
      </c>
      <c r="P183" s="63">
        <v>37</v>
      </c>
      <c r="Q183" s="115">
        <v>5.77</v>
      </c>
      <c r="R183" s="63">
        <f t="shared" si="16"/>
        <v>332</v>
      </c>
      <c r="S183" s="115">
        <f t="shared" si="16"/>
        <v>50.66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21</v>
      </c>
      <c r="I184" s="115">
        <v>3.59</v>
      </c>
      <c r="J184" s="63">
        <v>3</v>
      </c>
      <c r="K184" s="115">
        <v>0.34</v>
      </c>
      <c r="L184" s="63">
        <v>4</v>
      </c>
      <c r="M184" s="115">
        <v>0.38</v>
      </c>
      <c r="N184" s="63">
        <v>4</v>
      </c>
      <c r="O184" s="115">
        <v>1.33</v>
      </c>
      <c r="P184" s="63">
        <v>0</v>
      </c>
      <c r="Q184" s="115">
        <v>0</v>
      </c>
      <c r="R184" s="63">
        <f t="shared" si="16"/>
        <v>32</v>
      </c>
      <c r="S184" s="115">
        <f t="shared" si="16"/>
        <v>5.64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745</v>
      </c>
      <c r="I185" s="115">
        <v>86.8</v>
      </c>
      <c r="J185" s="63">
        <v>387</v>
      </c>
      <c r="K185" s="115">
        <v>160.68</v>
      </c>
      <c r="L185" s="63">
        <v>22</v>
      </c>
      <c r="M185" s="115">
        <v>12.84</v>
      </c>
      <c r="N185" s="63">
        <v>451</v>
      </c>
      <c r="O185" s="115">
        <v>375.85</v>
      </c>
      <c r="P185" s="63">
        <v>104</v>
      </c>
      <c r="Q185" s="115">
        <v>15.25</v>
      </c>
      <c r="R185" s="63">
        <f t="shared" si="16"/>
        <v>1709</v>
      </c>
      <c r="S185" s="115">
        <f t="shared" si="16"/>
        <v>651.42000000000007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285</v>
      </c>
      <c r="I186" s="115">
        <v>23.3</v>
      </c>
      <c r="J186" s="63">
        <v>189</v>
      </c>
      <c r="K186" s="115">
        <v>30.65</v>
      </c>
      <c r="L186" s="63">
        <v>41</v>
      </c>
      <c r="M186" s="115">
        <v>38.049999999999997</v>
      </c>
      <c r="N186" s="63">
        <v>1063</v>
      </c>
      <c r="O186" s="115">
        <v>596.51</v>
      </c>
      <c r="P186" s="63">
        <v>124</v>
      </c>
      <c r="Q186" s="115">
        <v>35.409999999999997</v>
      </c>
      <c r="R186" s="63">
        <f t="shared" si="16"/>
        <v>1702</v>
      </c>
      <c r="S186" s="115">
        <f t="shared" si="16"/>
        <v>723.92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14254</v>
      </c>
      <c r="I187" s="117">
        <v>2246.14</v>
      </c>
      <c r="J187" s="118">
        <v>6422</v>
      </c>
      <c r="K187" s="117">
        <v>1027.46</v>
      </c>
      <c r="L187" s="118">
        <v>2123</v>
      </c>
      <c r="M187" s="117">
        <v>1574.42</v>
      </c>
      <c r="N187" s="118">
        <v>3955</v>
      </c>
      <c r="O187" s="117">
        <v>4139.96</v>
      </c>
      <c r="P187" s="118">
        <v>695</v>
      </c>
      <c r="Q187" s="117">
        <v>152.41</v>
      </c>
      <c r="R187" s="118">
        <f t="shared" si="16"/>
        <v>27449</v>
      </c>
      <c r="S187" s="117">
        <f>SUM(S181:S186)</f>
        <v>9140.3900000000012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14254</v>
      </c>
      <c r="I188" s="117">
        <v>2246.14</v>
      </c>
      <c r="J188" s="118">
        <v>6422</v>
      </c>
      <c r="K188" s="117">
        <v>1027.46</v>
      </c>
      <c r="L188" s="118">
        <v>2123</v>
      </c>
      <c r="M188" s="117">
        <v>1574.42</v>
      </c>
      <c r="N188" s="118">
        <v>3955</v>
      </c>
      <c r="O188" s="117">
        <v>4139.96</v>
      </c>
      <c r="P188" s="118">
        <v>695</v>
      </c>
      <c r="Q188" s="117">
        <v>152.41</v>
      </c>
      <c r="R188" s="118">
        <f t="shared" si="16"/>
        <v>27449</v>
      </c>
      <c r="S188" s="117">
        <f>+S187</f>
        <v>9140.3900000000012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14254</v>
      </c>
      <c r="I189" s="120">
        <v>2246.14</v>
      </c>
      <c r="J189" s="119">
        <v>6422</v>
      </c>
      <c r="K189" s="120">
        <v>1027.46</v>
      </c>
      <c r="L189" s="119">
        <v>2123</v>
      </c>
      <c r="M189" s="120">
        <v>1574.42</v>
      </c>
      <c r="N189" s="119">
        <v>3955</v>
      </c>
      <c r="O189" s="120">
        <v>4139.96</v>
      </c>
      <c r="P189" s="119">
        <v>695</v>
      </c>
      <c r="Q189" s="120">
        <v>152.41</v>
      </c>
      <c r="R189" s="119">
        <f t="shared" si="16"/>
        <v>27449</v>
      </c>
      <c r="S189" s="120">
        <f>+S188</f>
        <v>9140.3900000000012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667</v>
      </c>
      <c r="I190" s="115">
        <v>78.39</v>
      </c>
      <c r="J190" s="63">
        <v>456</v>
      </c>
      <c r="K190" s="115">
        <v>58.81</v>
      </c>
      <c r="L190" s="63">
        <v>90</v>
      </c>
      <c r="M190" s="115">
        <v>13.74</v>
      </c>
      <c r="N190" s="63">
        <v>177</v>
      </c>
      <c r="O190" s="115">
        <v>29.02</v>
      </c>
      <c r="P190" s="63">
        <v>37</v>
      </c>
      <c r="Q190" s="115">
        <v>4.58</v>
      </c>
      <c r="R190" s="63">
        <f t="shared" si="16"/>
        <v>1427</v>
      </c>
      <c r="S190" s="115">
        <f>+I190+K190+M190+O190+Q190</f>
        <v>184.54000000000002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105</v>
      </c>
      <c r="I191" s="115">
        <v>23.01</v>
      </c>
      <c r="J191" s="63">
        <v>61</v>
      </c>
      <c r="K191" s="115">
        <v>17.309999999999999</v>
      </c>
      <c r="L191" s="63">
        <v>58</v>
      </c>
      <c r="M191" s="115">
        <v>49.04</v>
      </c>
      <c r="N191" s="63">
        <v>114</v>
      </c>
      <c r="O191" s="115">
        <v>112.26</v>
      </c>
      <c r="P191" s="63">
        <v>41</v>
      </c>
      <c r="Q191" s="115">
        <v>5.73</v>
      </c>
      <c r="R191" s="63">
        <f t="shared" si="16"/>
        <v>379</v>
      </c>
      <c r="S191" s="115">
        <f>+I191+K191+M191+O191+Q191</f>
        <v>207.35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767</v>
      </c>
      <c r="I192" s="117">
        <v>101.4</v>
      </c>
      <c r="J192" s="118">
        <v>514</v>
      </c>
      <c r="K192" s="117">
        <v>76.12</v>
      </c>
      <c r="L192" s="118">
        <v>145</v>
      </c>
      <c r="M192" s="117">
        <v>62.78</v>
      </c>
      <c r="N192" s="118">
        <v>286</v>
      </c>
      <c r="O192" s="117">
        <v>141.28</v>
      </c>
      <c r="P192" s="118">
        <v>78</v>
      </c>
      <c r="Q192" s="117">
        <v>10.31</v>
      </c>
      <c r="R192" s="118">
        <f t="shared" si="16"/>
        <v>1790</v>
      </c>
      <c r="S192" s="117">
        <f>SUM(S190:S191)</f>
        <v>391.89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767</v>
      </c>
      <c r="I193" s="117">
        <v>101.4</v>
      </c>
      <c r="J193" s="118">
        <v>514</v>
      </c>
      <c r="K193" s="117">
        <v>76.12</v>
      </c>
      <c r="L193" s="118">
        <v>145</v>
      </c>
      <c r="M193" s="117">
        <v>62.78</v>
      </c>
      <c r="N193" s="118">
        <v>286</v>
      </c>
      <c r="O193" s="117">
        <v>141.28</v>
      </c>
      <c r="P193" s="118">
        <v>78</v>
      </c>
      <c r="Q193" s="117">
        <v>10.31</v>
      </c>
      <c r="R193" s="118">
        <f t="shared" si="16"/>
        <v>1790</v>
      </c>
      <c r="S193" s="117">
        <f>+S192</f>
        <v>391.89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767</v>
      </c>
      <c r="I194" s="117">
        <v>101.4</v>
      </c>
      <c r="J194" s="118">
        <v>514</v>
      </c>
      <c r="K194" s="117">
        <v>76.12</v>
      </c>
      <c r="L194" s="118">
        <v>145</v>
      </c>
      <c r="M194" s="117">
        <v>62.78</v>
      </c>
      <c r="N194" s="118">
        <v>286</v>
      </c>
      <c r="O194" s="117">
        <v>141.28</v>
      </c>
      <c r="P194" s="118">
        <v>78</v>
      </c>
      <c r="Q194" s="117">
        <v>10.31</v>
      </c>
      <c r="R194" s="118">
        <f t="shared" si="16"/>
        <v>1790</v>
      </c>
      <c r="S194" s="117">
        <f>+S193</f>
        <v>391.89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734541.09000000008</v>
      </c>
      <c r="J195" s="117"/>
      <c r="K195" s="121">
        <f>+K194+K189+K180+K159</f>
        <v>472883.31</v>
      </c>
      <c r="L195" s="117"/>
      <c r="M195" s="121">
        <f>+M194+M189+M180+M159</f>
        <v>340408.24</v>
      </c>
      <c r="N195" s="117"/>
      <c r="O195" s="121">
        <f>+O194+O189+O180+O159</f>
        <v>2050387.26</v>
      </c>
      <c r="P195" s="117"/>
      <c r="Q195" s="121">
        <f>+Q194+Q189+Q180+Q159</f>
        <v>94008.639999999999</v>
      </c>
      <c r="R195" s="117"/>
      <c r="S195" s="121">
        <f>+S194+S189+S180+S159</f>
        <v>3692228.5399999996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4.375" style="323" bestFit="1" customWidth="1"/>
    <col min="20" max="16384" width="9" style="323"/>
  </cols>
  <sheetData>
    <row r="1" spans="1:19" x14ac:dyDescent="0.25">
      <c r="A1" s="382" t="s">
        <v>633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1244</v>
      </c>
      <c r="I5" s="115">
        <v>301.58</v>
      </c>
      <c r="J5" s="63">
        <v>697</v>
      </c>
      <c r="K5" s="115">
        <v>110.2</v>
      </c>
      <c r="L5" s="63">
        <v>521</v>
      </c>
      <c r="M5" s="115">
        <v>213.43</v>
      </c>
      <c r="N5" s="63">
        <v>1283</v>
      </c>
      <c r="O5" s="115">
        <v>939.15</v>
      </c>
      <c r="P5" s="63">
        <v>979</v>
      </c>
      <c r="Q5" s="115">
        <v>6237.1</v>
      </c>
      <c r="R5" s="63">
        <f t="shared" ref="R5:S20" si="0">+H5+J5+L5+N5+P5</f>
        <v>4724</v>
      </c>
      <c r="S5" s="115">
        <f t="shared" si="0"/>
        <v>7801.4600000000009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78</v>
      </c>
      <c r="I6" s="115">
        <v>58.79</v>
      </c>
      <c r="J6" s="63">
        <v>27</v>
      </c>
      <c r="K6" s="115">
        <v>7.95</v>
      </c>
      <c r="L6" s="63">
        <v>22</v>
      </c>
      <c r="M6" s="115">
        <v>47.21</v>
      </c>
      <c r="N6" s="63">
        <v>7</v>
      </c>
      <c r="O6" s="115">
        <v>5.97</v>
      </c>
      <c r="P6" s="63">
        <v>106</v>
      </c>
      <c r="Q6" s="115">
        <v>202.7</v>
      </c>
      <c r="R6" s="63">
        <f t="shared" si="0"/>
        <v>240</v>
      </c>
      <c r="S6" s="115">
        <f t="shared" si="0"/>
        <v>322.62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1</v>
      </c>
      <c r="I7" s="115">
        <v>0.06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0.14000000000000001</v>
      </c>
      <c r="P7" s="63">
        <v>1</v>
      </c>
      <c r="Q7" s="115">
        <v>1.57</v>
      </c>
      <c r="R7" s="63">
        <f t="shared" si="0"/>
        <v>3</v>
      </c>
      <c r="S7" s="115">
        <f t="shared" si="0"/>
        <v>1.77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20</v>
      </c>
      <c r="I8" s="115">
        <v>7.48</v>
      </c>
      <c r="J8" s="63">
        <v>5</v>
      </c>
      <c r="K8" s="115">
        <v>0.67</v>
      </c>
      <c r="L8" s="63">
        <v>5</v>
      </c>
      <c r="M8" s="115">
        <v>66.36</v>
      </c>
      <c r="N8" s="63">
        <v>10</v>
      </c>
      <c r="O8" s="115">
        <v>66.2</v>
      </c>
      <c r="P8" s="63">
        <v>191</v>
      </c>
      <c r="Q8" s="115">
        <v>722.79</v>
      </c>
      <c r="R8" s="63">
        <f t="shared" si="0"/>
        <v>231</v>
      </c>
      <c r="S8" s="115">
        <f t="shared" si="0"/>
        <v>863.5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111</v>
      </c>
      <c r="I9" s="115">
        <v>39.72</v>
      </c>
      <c r="J9" s="63">
        <v>117</v>
      </c>
      <c r="K9" s="115">
        <v>17.8</v>
      </c>
      <c r="L9" s="63">
        <v>69</v>
      </c>
      <c r="M9" s="115">
        <v>17.62</v>
      </c>
      <c r="N9" s="63">
        <v>174</v>
      </c>
      <c r="O9" s="115">
        <v>174.11</v>
      </c>
      <c r="P9" s="63">
        <v>83</v>
      </c>
      <c r="Q9" s="115">
        <v>144.11000000000001</v>
      </c>
      <c r="R9" s="63">
        <f t="shared" si="0"/>
        <v>554</v>
      </c>
      <c r="S9" s="115">
        <f t="shared" si="0"/>
        <v>393.36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1417</v>
      </c>
      <c r="I10" s="117">
        <v>407.63</v>
      </c>
      <c r="J10" s="116">
        <v>822</v>
      </c>
      <c r="K10" s="117">
        <v>136.62</v>
      </c>
      <c r="L10" s="116">
        <v>608</v>
      </c>
      <c r="M10" s="117">
        <v>344.62</v>
      </c>
      <c r="N10" s="116">
        <v>1451</v>
      </c>
      <c r="O10" s="117">
        <v>1185.57</v>
      </c>
      <c r="P10" s="116">
        <v>1011</v>
      </c>
      <c r="Q10" s="117">
        <v>7308.27</v>
      </c>
      <c r="R10" s="116">
        <f t="shared" si="0"/>
        <v>5309</v>
      </c>
      <c r="S10" s="117">
        <f>SUM(S5:S9)</f>
        <v>9382.7100000000028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9</v>
      </c>
      <c r="I11" s="115">
        <v>3.32</v>
      </c>
      <c r="J11" s="63">
        <v>1</v>
      </c>
      <c r="K11" s="115">
        <v>0.08</v>
      </c>
      <c r="L11" s="63">
        <v>1</v>
      </c>
      <c r="M11" s="115">
        <v>2.65</v>
      </c>
      <c r="N11" s="63">
        <v>38</v>
      </c>
      <c r="O11" s="115">
        <v>580.22</v>
      </c>
      <c r="P11" s="63">
        <v>986</v>
      </c>
      <c r="Q11" s="115">
        <v>3464.97</v>
      </c>
      <c r="R11" s="63">
        <f t="shared" si="0"/>
        <v>1035</v>
      </c>
      <c r="S11" s="115">
        <f t="shared" si="0"/>
        <v>4051.24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7834</v>
      </c>
      <c r="I12" s="115">
        <v>18790.79</v>
      </c>
      <c r="J12" s="63">
        <v>873</v>
      </c>
      <c r="K12" s="115">
        <v>1497.92</v>
      </c>
      <c r="L12" s="63">
        <v>20</v>
      </c>
      <c r="M12" s="115">
        <v>31.89</v>
      </c>
      <c r="N12" s="63">
        <v>229</v>
      </c>
      <c r="O12" s="115">
        <v>10206.67</v>
      </c>
      <c r="P12" s="63">
        <v>493</v>
      </c>
      <c r="Q12" s="115">
        <v>733.83</v>
      </c>
      <c r="R12" s="63">
        <f t="shared" si="0"/>
        <v>9449</v>
      </c>
      <c r="S12" s="115">
        <f t="shared" si="0"/>
        <v>31261.1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139</v>
      </c>
      <c r="I13" s="115">
        <v>98.83</v>
      </c>
      <c r="J13" s="63">
        <v>123</v>
      </c>
      <c r="K13" s="115">
        <v>65.650000000000006</v>
      </c>
      <c r="L13" s="63">
        <v>3</v>
      </c>
      <c r="M13" s="115">
        <v>0.91</v>
      </c>
      <c r="N13" s="63">
        <v>5</v>
      </c>
      <c r="O13" s="115">
        <v>10.63</v>
      </c>
      <c r="P13" s="63">
        <v>0</v>
      </c>
      <c r="Q13" s="115">
        <v>0</v>
      </c>
      <c r="R13" s="63">
        <f t="shared" si="0"/>
        <v>270</v>
      </c>
      <c r="S13" s="115">
        <f t="shared" si="0"/>
        <v>176.02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10403</v>
      </c>
      <c r="I14" s="115">
        <v>24878.53</v>
      </c>
      <c r="J14" s="63">
        <v>1385</v>
      </c>
      <c r="K14" s="115">
        <v>1978.24</v>
      </c>
      <c r="L14" s="63">
        <v>2</v>
      </c>
      <c r="M14" s="115">
        <v>1.53</v>
      </c>
      <c r="N14" s="63">
        <v>62</v>
      </c>
      <c r="O14" s="115">
        <v>202.9</v>
      </c>
      <c r="P14" s="63">
        <v>3</v>
      </c>
      <c r="Q14" s="115">
        <v>0.81</v>
      </c>
      <c r="R14" s="63">
        <f t="shared" si="0"/>
        <v>11855</v>
      </c>
      <c r="S14" s="115">
        <f t="shared" si="0"/>
        <v>27062.010000000002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1464</v>
      </c>
      <c r="I15" s="115">
        <v>775.54</v>
      </c>
      <c r="J15" s="63">
        <v>175</v>
      </c>
      <c r="K15" s="115">
        <v>141.55000000000001</v>
      </c>
      <c r="L15" s="63">
        <v>56</v>
      </c>
      <c r="M15" s="115">
        <v>307.81</v>
      </c>
      <c r="N15" s="63">
        <v>134</v>
      </c>
      <c r="O15" s="115">
        <v>1514.97</v>
      </c>
      <c r="P15" s="63">
        <v>9</v>
      </c>
      <c r="Q15" s="115">
        <v>9.69</v>
      </c>
      <c r="R15" s="63">
        <f t="shared" si="0"/>
        <v>1838</v>
      </c>
      <c r="S15" s="115">
        <f t="shared" si="0"/>
        <v>2749.56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24</v>
      </c>
      <c r="I16" s="115">
        <v>189.42</v>
      </c>
      <c r="J16" s="63">
        <v>137</v>
      </c>
      <c r="K16" s="115">
        <v>469.05</v>
      </c>
      <c r="L16" s="63">
        <v>411</v>
      </c>
      <c r="M16" s="115">
        <v>7994.37</v>
      </c>
      <c r="N16" s="63">
        <v>939</v>
      </c>
      <c r="O16" s="115">
        <v>31332.42</v>
      </c>
      <c r="P16" s="63">
        <v>83</v>
      </c>
      <c r="Q16" s="115">
        <v>1471.29</v>
      </c>
      <c r="R16" s="63">
        <f t="shared" si="0"/>
        <v>1594</v>
      </c>
      <c r="S16" s="115">
        <f t="shared" si="0"/>
        <v>41456.549999999996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34</v>
      </c>
      <c r="I17" s="115">
        <v>70.36</v>
      </c>
      <c r="J17" s="63">
        <v>6</v>
      </c>
      <c r="K17" s="115">
        <v>46.61</v>
      </c>
      <c r="L17" s="63">
        <v>2</v>
      </c>
      <c r="M17" s="115">
        <v>1.74</v>
      </c>
      <c r="N17" s="63">
        <v>18</v>
      </c>
      <c r="O17" s="115">
        <v>114.22</v>
      </c>
      <c r="P17" s="63">
        <v>1</v>
      </c>
      <c r="Q17" s="115">
        <v>2.34</v>
      </c>
      <c r="R17" s="63">
        <f t="shared" si="0"/>
        <v>61</v>
      </c>
      <c r="S17" s="115">
        <f t="shared" si="0"/>
        <v>235.27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299</v>
      </c>
      <c r="I18" s="115">
        <v>77.12</v>
      </c>
      <c r="J18" s="63">
        <v>102</v>
      </c>
      <c r="K18" s="115">
        <v>28.31</v>
      </c>
      <c r="L18" s="63">
        <v>36</v>
      </c>
      <c r="M18" s="115">
        <v>14.12</v>
      </c>
      <c r="N18" s="63">
        <v>59</v>
      </c>
      <c r="O18" s="115">
        <v>102.01</v>
      </c>
      <c r="P18" s="63">
        <v>273</v>
      </c>
      <c r="Q18" s="115">
        <v>261.47000000000003</v>
      </c>
      <c r="R18" s="63">
        <f t="shared" si="0"/>
        <v>769</v>
      </c>
      <c r="S18" s="115">
        <f t="shared" si="0"/>
        <v>483.03000000000003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16772</v>
      </c>
      <c r="I19" s="117">
        <v>44883.91</v>
      </c>
      <c r="J19" s="116">
        <v>2451</v>
      </c>
      <c r="K19" s="117">
        <v>4227.41</v>
      </c>
      <c r="L19" s="116">
        <v>509</v>
      </c>
      <c r="M19" s="117">
        <v>8355.02</v>
      </c>
      <c r="N19" s="116">
        <v>1398</v>
      </c>
      <c r="O19" s="117">
        <v>44064.04</v>
      </c>
      <c r="P19" s="116">
        <v>1360</v>
      </c>
      <c r="Q19" s="117">
        <v>5944.4</v>
      </c>
      <c r="R19" s="116">
        <f t="shared" si="0"/>
        <v>22490</v>
      </c>
      <c r="S19" s="117">
        <f>SUM(S11:S18)</f>
        <v>107474.77999999998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201</v>
      </c>
      <c r="I20" s="115">
        <v>98.26</v>
      </c>
      <c r="J20" s="63">
        <v>83</v>
      </c>
      <c r="K20" s="115">
        <v>77.540000000000006</v>
      </c>
      <c r="L20" s="63">
        <v>106</v>
      </c>
      <c r="M20" s="115">
        <v>272.20999999999998</v>
      </c>
      <c r="N20" s="63">
        <v>67</v>
      </c>
      <c r="O20" s="115">
        <v>329.44</v>
      </c>
      <c r="P20" s="63">
        <v>16</v>
      </c>
      <c r="Q20" s="115">
        <v>13.83</v>
      </c>
      <c r="R20" s="63">
        <f t="shared" si="0"/>
        <v>473</v>
      </c>
      <c r="S20" s="115">
        <f t="shared" si="0"/>
        <v>791.28000000000009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1712</v>
      </c>
      <c r="I21" s="115">
        <v>1559.04</v>
      </c>
      <c r="J21" s="63">
        <v>510</v>
      </c>
      <c r="K21" s="115">
        <v>1728.92</v>
      </c>
      <c r="L21" s="63">
        <v>10</v>
      </c>
      <c r="M21" s="115">
        <v>8.69</v>
      </c>
      <c r="N21" s="63">
        <v>28</v>
      </c>
      <c r="O21" s="115">
        <v>43.42</v>
      </c>
      <c r="P21" s="63">
        <v>3</v>
      </c>
      <c r="Q21" s="115">
        <v>0.48</v>
      </c>
      <c r="R21" s="63">
        <f t="shared" ref="R21:S54" si="1">+H21+J21+L21+N21+P21</f>
        <v>2263</v>
      </c>
      <c r="S21" s="115">
        <f t="shared" si="1"/>
        <v>3340.55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14</v>
      </c>
      <c r="I22" s="115">
        <v>17.61</v>
      </c>
      <c r="J22" s="63">
        <v>31</v>
      </c>
      <c r="K22" s="115">
        <v>65.47</v>
      </c>
      <c r="L22" s="63">
        <v>37</v>
      </c>
      <c r="M22" s="115">
        <v>72.42</v>
      </c>
      <c r="N22" s="63">
        <v>19</v>
      </c>
      <c r="O22" s="115">
        <v>197.98</v>
      </c>
      <c r="P22" s="63">
        <v>13</v>
      </c>
      <c r="Q22" s="115">
        <v>18.989999999999998</v>
      </c>
      <c r="R22" s="63">
        <f t="shared" si="1"/>
        <v>114</v>
      </c>
      <c r="S22" s="115">
        <f t="shared" si="1"/>
        <v>372.47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531</v>
      </c>
      <c r="I23" s="115">
        <v>283.48</v>
      </c>
      <c r="J23" s="63">
        <v>44</v>
      </c>
      <c r="K23" s="115">
        <v>25.1</v>
      </c>
      <c r="L23" s="63">
        <v>95</v>
      </c>
      <c r="M23" s="115">
        <v>121.59</v>
      </c>
      <c r="N23" s="63">
        <v>110</v>
      </c>
      <c r="O23" s="115">
        <v>259.76</v>
      </c>
      <c r="P23" s="63">
        <v>197</v>
      </c>
      <c r="Q23" s="115">
        <v>174.34</v>
      </c>
      <c r="R23" s="63">
        <f t="shared" si="1"/>
        <v>977</v>
      </c>
      <c r="S23" s="115">
        <f t="shared" si="1"/>
        <v>864.2700000000001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2</v>
      </c>
      <c r="I24" s="115">
        <v>0.36</v>
      </c>
      <c r="J24" s="63">
        <v>11</v>
      </c>
      <c r="K24" s="115">
        <v>10.050000000000001</v>
      </c>
      <c r="L24" s="63">
        <v>23</v>
      </c>
      <c r="M24" s="115">
        <v>39.03</v>
      </c>
      <c r="N24" s="63">
        <v>2</v>
      </c>
      <c r="O24" s="115">
        <v>0.44</v>
      </c>
      <c r="P24" s="63">
        <v>0</v>
      </c>
      <c r="Q24" s="115">
        <v>0</v>
      </c>
      <c r="R24" s="63">
        <f t="shared" si="1"/>
        <v>38</v>
      </c>
      <c r="S24" s="115">
        <f t="shared" si="1"/>
        <v>49.879999999999995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2567</v>
      </c>
      <c r="I25" s="115">
        <v>4004.69</v>
      </c>
      <c r="J25" s="63">
        <v>865</v>
      </c>
      <c r="K25" s="115">
        <v>1145.76</v>
      </c>
      <c r="L25" s="63">
        <v>378</v>
      </c>
      <c r="M25" s="115">
        <v>1986.39</v>
      </c>
      <c r="N25" s="63">
        <v>37</v>
      </c>
      <c r="O25" s="115">
        <v>133.9</v>
      </c>
      <c r="P25" s="63">
        <v>2</v>
      </c>
      <c r="Q25" s="115">
        <v>7.0000000000000007E-2</v>
      </c>
      <c r="R25" s="63">
        <f t="shared" si="1"/>
        <v>3849</v>
      </c>
      <c r="S25" s="115">
        <f t="shared" si="1"/>
        <v>7270.8099999999995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114</v>
      </c>
      <c r="I26" s="115">
        <v>73.81</v>
      </c>
      <c r="J26" s="63">
        <v>415</v>
      </c>
      <c r="K26" s="115">
        <v>884.95</v>
      </c>
      <c r="L26" s="63">
        <v>34</v>
      </c>
      <c r="M26" s="115">
        <v>48.38</v>
      </c>
      <c r="N26" s="63">
        <v>15</v>
      </c>
      <c r="O26" s="115">
        <v>52.09</v>
      </c>
      <c r="P26" s="63">
        <v>3</v>
      </c>
      <c r="Q26" s="115">
        <v>2.0099999999999998</v>
      </c>
      <c r="R26" s="63">
        <f t="shared" si="1"/>
        <v>581</v>
      </c>
      <c r="S26" s="115">
        <f t="shared" si="1"/>
        <v>1061.24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5</v>
      </c>
      <c r="I27" s="115">
        <v>0.5</v>
      </c>
      <c r="J27" s="63">
        <v>3</v>
      </c>
      <c r="K27" s="115">
        <v>2.66</v>
      </c>
      <c r="L27" s="63">
        <v>7</v>
      </c>
      <c r="M27" s="115">
        <v>4.75</v>
      </c>
      <c r="N27" s="63">
        <v>4</v>
      </c>
      <c r="O27" s="115">
        <v>0.38</v>
      </c>
      <c r="P27" s="63">
        <v>4</v>
      </c>
      <c r="Q27" s="115">
        <v>0.5</v>
      </c>
      <c r="R27" s="63">
        <f t="shared" si="1"/>
        <v>23</v>
      </c>
      <c r="S27" s="115">
        <f t="shared" si="1"/>
        <v>8.7900000000000009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310</v>
      </c>
      <c r="I28" s="115">
        <v>177.65</v>
      </c>
      <c r="J28" s="63">
        <v>191</v>
      </c>
      <c r="K28" s="115">
        <v>351.05</v>
      </c>
      <c r="L28" s="63">
        <v>605</v>
      </c>
      <c r="M28" s="115">
        <v>4602.32</v>
      </c>
      <c r="N28" s="63">
        <v>33</v>
      </c>
      <c r="O28" s="115">
        <v>230.69</v>
      </c>
      <c r="P28" s="63">
        <v>9</v>
      </c>
      <c r="Q28" s="115">
        <v>0.9</v>
      </c>
      <c r="R28" s="63">
        <f t="shared" si="1"/>
        <v>1148</v>
      </c>
      <c r="S28" s="115">
        <f t="shared" si="1"/>
        <v>5362.6099999999988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313</v>
      </c>
      <c r="I29" s="115">
        <v>237.42</v>
      </c>
      <c r="J29" s="63">
        <v>327</v>
      </c>
      <c r="K29" s="115">
        <v>1501.02</v>
      </c>
      <c r="L29" s="63">
        <v>107</v>
      </c>
      <c r="M29" s="115">
        <v>103.96</v>
      </c>
      <c r="N29" s="63">
        <v>46</v>
      </c>
      <c r="O29" s="115">
        <v>403.31</v>
      </c>
      <c r="P29" s="63">
        <v>35</v>
      </c>
      <c r="Q29" s="115">
        <v>26.78</v>
      </c>
      <c r="R29" s="63">
        <f t="shared" si="1"/>
        <v>828</v>
      </c>
      <c r="S29" s="115">
        <f t="shared" si="1"/>
        <v>2272.4900000000002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4092</v>
      </c>
      <c r="I31" s="115">
        <v>631.08000000000004</v>
      </c>
      <c r="J31" s="63">
        <v>1995</v>
      </c>
      <c r="K31" s="115">
        <v>364.59</v>
      </c>
      <c r="L31" s="63">
        <v>425</v>
      </c>
      <c r="M31" s="115">
        <v>122.6</v>
      </c>
      <c r="N31" s="63">
        <v>665</v>
      </c>
      <c r="O31" s="115">
        <v>210.13</v>
      </c>
      <c r="P31" s="63">
        <v>88</v>
      </c>
      <c r="Q31" s="115">
        <v>29.73</v>
      </c>
      <c r="R31" s="63">
        <f t="shared" si="1"/>
        <v>7265</v>
      </c>
      <c r="S31" s="115">
        <f t="shared" si="1"/>
        <v>1358.13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8298</v>
      </c>
      <c r="I32" s="117">
        <v>7083.9</v>
      </c>
      <c r="J32" s="116">
        <v>3728</v>
      </c>
      <c r="K32" s="117">
        <v>6157.11</v>
      </c>
      <c r="L32" s="116">
        <v>1255</v>
      </c>
      <c r="M32" s="117">
        <v>7382.34</v>
      </c>
      <c r="N32" s="116">
        <v>940</v>
      </c>
      <c r="O32" s="117">
        <v>1861.54</v>
      </c>
      <c r="P32" s="116">
        <v>330</v>
      </c>
      <c r="Q32" s="117">
        <v>267.63</v>
      </c>
      <c r="R32" s="116">
        <f t="shared" si="1"/>
        <v>14551</v>
      </c>
      <c r="S32" s="117">
        <f>SUM(S20:S31)</f>
        <v>22752.520000000004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2</v>
      </c>
      <c r="I33" s="115">
        <v>1.05</v>
      </c>
      <c r="J33" s="63">
        <v>8</v>
      </c>
      <c r="K33" s="115">
        <v>4.68</v>
      </c>
      <c r="L33" s="63">
        <v>0</v>
      </c>
      <c r="M33" s="115">
        <v>0</v>
      </c>
      <c r="N33" s="63">
        <v>1</v>
      </c>
      <c r="O33" s="115">
        <v>5.8</v>
      </c>
      <c r="P33" s="63">
        <v>95</v>
      </c>
      <c r="Q33" s="115">
        <v>552.04</v>
      </c>
      <c r="R33" s="63">
        <f t="shared" si="1"/>
        <v>106</v>
      </c>
      <c r="S33" s="115">
        <f t="shared" si="1"/>
        <v>563.56999999999994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1</v>
      </c>
      <c r="O35" s="115">
        <v>0.06</v>
      </c>
      <c r="P35" s="63">
        <v>3</v>
      </c>
      <c r="Q35" s="115">
        <v>1.01</v>
      </c>
      <c r="R35" s="63">
        <f t="shared" si="1"/>
        <v>4</v>
      </c>
      <c r="S35" s="115">
        <f t="shared" si="1"/>
        <v>1.07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3</v>
      </c>
      <c r="Q36" s="115">
        <v>2.73</v>
      </c>
      <c r="R36" s="63">
        <f t="shared" si="1"/>
        <v>3</v>
      </c>
      <c r="S36" s="115">
        <f t="shared" si="1"/>
        <v>2.73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40</v>
      </c>
      <c r="I37" s="115">
        <v>15.93</v>
      </c>
      <c r="J37" s="63">
        <v>26</v>
      </c>
      <c r="K37" s="115">
        <v>24.89</v>
      </c>
      <c r="L37" s="63">
        <v>14</v>
      </c>
      <c r="M37" s="115">
        <v>7.08</v>
      </c>
      <c r="N37" s="63">
        <v>9</v>
      </c>
      <c r="O37" s="115">
        <v>15.56</v>
      </c>
      <c r="P37" s="63">
        <v>20</v>
      </c>
      <c r="Q37" s="115">
        <v>46.65</v>
      </c>
      <c r="R37" s="63">
        <f t="shared" si="1"/>
        <v>109</v>
      </c>
      <c r="S37" s="115">
        <f t="shared" si="1"/>
        <v>110.11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5</v>
      </c>
      <c r="I38" s="115">
        <v>13.46</v>
      </c>
      <c r="J38" s="63">
        <v>16</v>
      </c>
      <c r="K38" s="115">
        <v>33.880000000000003</v>
      </c>
      <c r="L38" s="63">
        <v>11</v>
      </c>
      <c r="M38" s="115">
        <v>31.78</v>
      </c>
      <c r="N38" s="63">
        <v>78</v>
      </c>
      <c r="O38" s="115">
        <v>321.11</v>
      </c>
      <c r="P38" s="63">
        <v>4</v>
      </c>
      <c r="Q38" s="115">
        <v>5.63</v>
      </c>
      <c r="R38" s="63">
        <f t="shared" si="1"/>
        <v>114</v>
      </c>
      <c r="S38" s="115">
        <f t="shared" si="1"/>
        <v>405.86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375</v>
      </c>
      <c r="I40" s="115">
        <v>1379.21</v>
      </c>
      <c r="J40" s="63">
        <v>129</v>
      </c>
      <c r="K40" s="115">
        <v>385.89</v>
      </c>
      <c r="L40" s="63">
        <v>5</v>
      </c>
      <c r="M40" s="115">
        <v>6.64</v>
      </c>
      <c r="N40" s="63">
        <v>6</v>
      </c>
      <c r="O40" s="115">
        <v>15.06</v>
      </c>
      <c r="P40" s="63">
        <v>0</v>
      </c>
      <c r="Q40" s="115">
        <v>0</v>
      </c>
      <c r="R40" s="63">
        <f t="shared" si="1"/>
        <v>515</v>
      </c>
      <c r="S40" s="115">
        <f t="shared" si="1"/>
        <v>1786.8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4</v>
      </c>
      <c r="Q41" s="115">
        <v>5.71</v>
      </c>
      <c r="R41" s="63">
        <f t="shared" si="1"/>
        <v>4</v>
      </c>
      <c r="S41" s="115">
        <f t="shared" si="1"/>
        <v>5.71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18</v>
      </c>
      <c r="I42" s="115">
        <v>18.71</v>
      </c>
      <c r="J42" s="63">
        <v>9</v>
      </c>
      <c r="K42" s="115">
        <v>7.45</v>
      </c>
      <c r="L42" s="63">
        <v>3</v>
      </c>
      <c r="M42" s="115">
        <v>8.19</v>
      </c>
      <c r="N42" s="63">
        <v>3</v>
      </c>
      <c r="O42" s="115">
        <v>3.37</v>
      </c>
      <c r="P42" s="63">
        <v>1</v>
      </c>
      <c r="Q42" s="115">
        <v>0.12</v>
      </c>
      <c r="R42" s="63">
        <f t="shared" si="1"/>
        <v>34</v>
      </c>
      <c r="S42" s="115">
        <f t="shared" si="1"/>
        <v>37.839999999999996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1</v>
      </c>
      <c r="Q43" s="115">
        <v>0.15</v>
      </c>
      <c r="R43" s="63">
        <f t="shared" si="1"/>
        <v>1</v>
      </c>
      <c r="S43" s="115">
        <f t="shared" si="1"/>
        <v>0.15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3</v>
      </c>
      <c r="I44" s="115">
        <v>11.5</v>
      </c>
      <c r="J44" s="63">
        <v>16</v>
      </c>
      <c r="K44" s="115">
        <v>18.579999999999998</v>
      </c>
      <c r="L44" s="63">
        <v>9</v>
      </c>
      <c r="M44" s="115">
        <v>48.78</v>
      </c>
      <c r="N44" s="63">
        <v>47</v>
      </c>
      <c r="O44" s="115">
        <v>299.67</v>
      </c>
      <c r="P44" s="63">
        <v>13</v>
      </c>
      <c r="Q44" s="115">
        <v>43.4</v>
      </c>
      <c r="R44" s="63">
        <f t="shared" si="1"/>
        <v>88</v>
      </c>
      <c r="S44" s="115">
        <f t="shared" si="1"/>
        <v>421.93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53</v>
      </c>
      <c r="I45" s="115">
        <v>10.94</v>
      </c>
      <c r="J45" s="63">
        <v>19</v>
      </c>
      <c r="K45" s="115">
        <v>3.6</v>
      </c>
      <c r="L45" s="63">
        <v>6</v>
      </c>
      <c r="M45" s="115">
        <v>0.84</v>
      </c>
      <c r="N45" s="63">
        <v>10</v>
      </c>
      <c r="O45" s="115">
        <v>3.34</v>
      </c>
      <c r="P45" s="63">
        <v>5</v>
      </c>
      <c r="Q45" s="115">
        <v>8.89</v>
      </c>
      <c r="R45" s="63">
        <f t="shared" si="1"/>
        <v>93</v>
      </c>
      <c r="S45" s="115">
        <f t="shared" si="1"/>
        <v>27.61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490</v>
      </c>
      <c r="I46" s="117">
        <v>1450.8</v>
      </c>
      <c r="J46" s="116">
        <v>212</v>
      </c>
      <c r="K46" s="117">
        <v>478.97</v>
      </c>
      <c r="L46" s="116">
        <v>46</v>
      </c>
      <c r="M46" s="117">
        <v>103.31</v>
      </c>
      <c r="N46" s="116">
        <v>145</v>
      </c>
      <c r="O46" s="117">
        <v>663.97</v>
      </c>
      <c r="P46" s="116">
        <v>128</v>
      </c>
      <c r="Q46" s="117">
        <v>666.33</v>
      </c>
      <c r="R46" s="116">
        <f t="shared" si="1"/>
        <v>1021</v>
      </c>
      <c r="S46" s="117">
        <f>SUM(S33:S45)</f>
        <v>3363.3800000000006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10499</v>
      </c>
      <c r="I47" s="115">
        <v>3617.48</v>
      </c>
      <c r="J47" s="63">
        <v>3702</v>
      </c>
      <c r="K47" s="115">
        <v>1397.96</v>
      </c>
      <c r="L47" s="63">
        <v>838</v>
      </c>
      <c r="M47" s="115">
        <v>1944.82</v>
      </c>
      <c r="N47" s="63">
        <v>1379</v>
      </c>
      <c r="O47" s="115">
        <v>2571.08</v>
      </c>
      <c r="P47" s="63">
        <v>1569</v>
      </c>
      <c r="Q47" s="115">
        <v>4619.26</v>
      </c>
      <c r="R47" s="63">
        <f t="shared" si="1"/>
        <v>17987</v>
      </c>
      <c r="S47" s="115">
        <f>+I47+K47+M47+O47+Q47</f>
        <v>14150.6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10499</v>
      </c>
      <c r="I48" s="117">
        <v>3617.48</v>
      </c>
      <c r="J48" s="116">
        <v>3702</v>
      </c>
      <c r="K48" s="117">
        <v>1397.96</v>
      </c>
      <c r="L48" s="116">
        <v>838</v>
      </c>
      <c r="M48" s="117">
        <v>1944.82</v>
      </c>
      <c r="N48" s="116">
        <v>1379</v>
      </c>
      <c r="O48" s="117">
        <v>2571.08</v>
      </c>
      <c r="P48" s="116">
        <v>1569</v>
      </c>
      <c r="Q48" s="117">
        <v>4619.26</v>
      </c>
      <c r="R48" s="116">
        <f t="shared" si="1"/>
        <v>17987</v>
      </c>
      <c r="S48" s="117">
        <f>SUM(S47)</f>
        <v>14150.6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20652</v>
      </c>
      <c r="I49" s="115">
        <v>54733.02</v>
      </c>
      <c r="J49" s="63">
        <v>9496</v>
      </c>
      <c r="K49" s="115">
        <v>24103.97</v>
      </c>
      <c r="L49" s="63">
        <v>2253</v>
      </c>
      <c r="M49" s="115">
        <v>9256.07</v>
      </c>
      <c r="N49" s="63">
        <v>10787</v>
      </c>
      <c r="O49" s="115">
        <v>164842.31</v>
      </c>
      <c r="P49" s="63">
        <v>1138</v>
      </c>
      <c r="Q49" s="115">
        <v>929.24</v>
      </c>
      <c r="R49" s="63">
        <f t="shared" si="1"/>
        <v>44326</v>
      </c>
      <c r="S49" s="115">
        <f>+I49+K49+M49+O49+Q49</f>
        <v>253864.61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20652</v>
      </c>
      <c r="I50" s="117">
        <v>54733.02</v>
      </c>
      <c r="J50" s="116">
        <v>9496</v>
      </c>
      <c r="K50" s="117">
        <v>24103.97</v>
      </c>
      <c r="L50" s="116">
        <v>2253</v>
      </c>
      <c r="M50" s="117">
        <v>9256.07</v>
      </c>
      <c r="N50" s="116">
        <v>10787</v>
      </c>
      <c r="O50" s="117">
        <v>164842.31</v>
      </c>
      <c r="P50" s="116">
        <v>1138</v>
      </c>
      <c r="Q50" s="117">
        <v>929.24</v>
      </c>
      <c r="R50" s="116">
        <f t="shared" si="1"/>
        <v>44326</v>
      </c>
      <c r="S50" s="117">
        <f>SUM(S49)</f>
        <v>253864.61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27</v>
      </c>
      <c r="I51" s="115">
        <v>18.23</v>
      </c>
      <c r="J51" s="63">
        <v>16</v>
      </c>
      <c r="K51" s="115">
        <v>14.44</v>
      </c>
      <c r="L51" s="63">
        <v>5</v>
      </c>
      <c r="M51" s="115">
        <v>7.22</v>
      </c>
      <c r="N51" s="63">
        <v>0</v>
      </c>
      <c r="O51" s="115">
        <v>0</v>
      </c>
      <c r="P51" s="63">
        <v>1</v>
      </c>
      <c r="Q51" s="115">
        <v>9.6300000000000008</v>
      </c>
      <c r="R51" s="63">
        <f t="shared" si="1"/>
        <v>49</v>
      </c>
      <c r="S51" s="115">
        <f t="shared" si="1"/>
        <v>49.52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81</v>
      </c>
      <c r="I52" s="115">
        <v>53.2</v>
      </c>
      <c r="J52" s="63">
        <v>37</v>
      </c>
      <c r="K52" s="115">
        <v>19.010000000000002</v>
      </c>
      <c r="L52" s="63">
        <v>11</v>
      </c>
      <c r="M52" s="115">
        <v>17.739999999999998</v>
      </c>
      <c r="N52" s="63">
        <v>26</v>
      </c>
      <c r="O52" s="115">
        <v>140.94999999999999</v>
      </c>
      <c r="P52" s="63">
        <v>6</v>
      </c>
      <c r="Q52" s="115">
        <v>24.02</v>
      </c>
      <c r="R52" s="63">
        <f t="shared" si="1"/>
        <v>161</v>
      </c>
      <c r="S52" s="115">
        <f t="shared" si="1"/>
        <v>254.92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34</v>
      </c>
      <c r="I53" s="115">
        <v>38.909999999999997</v>
      </c>
      <c r="J53" s="63">
        <v>30</v>
      </c>
      <c r="K53" s="115">
        <v>16.809999999999999</v>
      </c>
      <c r="L53" s="63">
        <v>1</v>
      </c>
      <c r="M53" s="115">
        <v>0.05</v>
      </c>
      <c r="N53" s="63">
        <v>0</v>
      </c>
      <c r="O53" s="115">
        <v>0</v>
      </c>
      <c r="P53" s="63">
        <v>1</v>
      </c>
      <c r="Q53" s="115">
        <v>6.38</v>
      </c>
      <c r="R53" s="63">
        <f t="shared" si="1"/>
        <v>66</v>
      </c>
      <c r="S53" s="115">
        <f t="shared" si="1"/>
        <v>62.15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4</v>
      </c>
      <c r="I54" s="115">
        <v>3</v>
      </c>
      <c r="J54" s="63">
        <v>55</v>
      </c>
      <c r="K54" s="115">
        <v>272.8</v>
      </c>
      <c r="L54" s="63">
        <v>6</v>
      </c>
      <c r="M54" s="115">
        <v>57.19</v>
      </c>
      <c r="N54" s="63">
        <v>49</v>
      </c>
      <c r="O54" s="115">
        <v>368.19</v>
      </c>
      <c r="P54" s="63">
        <v>164</v>
      </c>
      <c r="Q54" s="115">
        <v>914.26</v>
      </c>
      <c r="R54" s="63">
        <f t="shared" si="1"/>
        <v>278</v>
      </c>
      <c r="S54" s="115">
        <f t="shared" si="1"/>
        <v>1615.44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389</v>
      </c>
      <c r="I55" s="115">
        <v>596.9</v>
      </c>
      <c r="J55" s="63">
        <v>257</v>
      </c>
      <c r="K55" s="115">
        <v>380.02</v>
      </c>
      <c r="L55" s="63">
        <v>29</v>
      </c>
      <c r="M55" s="115">
        <v>59.37</v>
      </c>
      <c r="N55" s="63">
        <v>13</v>
      </c>
      <c r="O55" s="115">
        <v>51.77</v>
      </c>
      <c r="P55" s="63">
        <v>1</v>
      </c>
      <c r="Q55" s="115">
        <v>2.44</v>
      </c>
      <c r="R55" s="63">
        <f t="shared" ref="R55:S89" si="2">+H55+J55+L55+N55+P55</f>
        <v>689</v>
      </c>
      <c r="S55" s="115">
        <f t="shared" si="2"/>
        <v>1090.5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88</v>
      </c>
      <c r="I56" s="115">
        <v>62.21</v>
      </c>
      <c r="J56" s="63">
        <v>2</v>
      </c>
      <c r="K56" s="115">
        <v>11.95</v>
      </c>
      <c r="L56" s="63">
        <v>0</v>
      </c>
      <c r="M56" s="115">
        <v>0</v>
      </c>
      <c r="N56" s="63">
        <v>4</v>
      </c>
      <c r="O56" s="115">
        <v>6.81</v>
      </c>
      <c r="P56" s="63">
        <v>0</v>
      </c>
      <c r="Q56" s="115">
        <v>0</v>
      </c>
      <c r="R56" s="63">
        <f t="shared" si="2"/>
        <v>94</v>
      </c>
      <c r="S56" s="115">
        <f t="shared" si="2"/>
        <v>80.97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649</v>
      </c>
      <c r="I57" s="115">
        <v>111.99</v>
      </c>
      <c r="J57" s="63">
        <v>182</v>
      </c>
      <c r="K57" s="115">
        <v>40.92</v>
      </c>
      <c r="L57" s="63">
        <v>165</v>
      </c>
      <c r="M57" s="115">
        <v>62.01</v>
      </c>
      <c r="N57" s="63">
        <v>300</v>
      </c>
      <c r="O57" s="115">
        <v>106.26</v>
      </c>
      <c r="P57" s="63">
        <v>35</v>
      </c>
      <c r="Q57" s="115">
        <v>11.02</v>
      </c>
      <c r="R57" s="63">
        <f t="shared" si="2"/>
        <v>1331</v>
      </c>
      <c r="S57" s="115">
        <f t="shared" si="2"/>
        <v>332.2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1177</v>
      </c>
      <c r="I58" s="117">
        <v>884.44</v>
      </c>
      <c r="J58" s="116">
        <v>519</v>
      </c>
      <c r="K58" s="117">
        <v>755.95</v>
      </c>
      <c r="L58" s="116">
        <v>205</v>
      </c>
      <c r="M58" s="117">
        <v>203.58</v>
      </c>
      <c r="N58" s="116">
        <v>387</v>
      </c>
      <c r="O58" s="117">
        <v>673.98</v>
      </c>
      <c r="P58" s="116">
        <v>203</v>
      </c>
      <c r="Q58" s="117">
        <v>967.75</v>
      </c>
      <c r="R58" s="116">
        <f t="shared" si="2"/>
        <v>2491</v>
      </c>
      <c r="S58" s="117">
        <f>SUM(S51:S57)</f>
        <v>3485.6999999999994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1590</v>
      </c>
      <c r="I59" s="115">
        <v>3889.68</v>
      </c>
      <c r="J59" s="63">
        <v>562</v>
      </c>
      <c r="K59" s="115">
        <v>8065.5</v>
      </c>
      <c r="L59" s="63">
        <v>875</v>
      </c>
      <c r="M59" s="115">
        <v>59521.37</v>
      </c>
      <c r="N59" s="63">
        <v>3975</v>
      </c>
      <c r="O59" s="115">
        <v>182115.33</v>
      </c>
      <c r="P59" s="63">
        <v>405</v>
      </c>
      <c r="Q59" s="115">
        <v>2713.42</v>
      </c>
      <c r="R59" s="63">
        <f t="shared" si="2"/>
        <v>7407</v>
      </c>
      <c r="S59" s="115">
        <f>+I59+K59+M59+O59+Q59</f>
        <v>256305.30000000002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1590</v>
      </c>
      <c r="I60" s="117">
        <v>3889.68</v>
      </c>
      <c r="J60" s="116">
        <v>562</v>
      </c>
      <c r="K60" s="117">
        <v>8065.5</v>
      </c>
      <c r="L60" s="116">
        <v>875</v>
      </c>
      <c r="M60" s="117">
        <v>59521.37</v>
      </c>
      <c r="N60" s="116">
        <v>3975</v>
      </c>
      <c r="O60" s="117">
        <v>182115.33</v>
      </c>
      <c r="P60" s="116">
        <v>405</v>
      </c>
      <c r="Q60" s="117">
        <v>2713.42</v>
      </c>
      <c r="R60" s="116">
        <f t="shared" si="2"/>
        <v>7407</v>
      </c>
      <c r="S60" s="117">
        <f>SUM(S59)</f>
        <v>256305.30000000002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5748</v>
      </c>
      <c r="I62" s="115">
        <v>114544.06</v>
      </c>
      <c r="J62" s="63">
        <v>186</v>
      </c>
      <c r="K62" s="115">
        <v>6431.91</v>
      </c>
      <c r="L62" s="63">
        <v>0</v>
      </c>
      <c r="M62" s="115">
        <v>0</v>
      </c>
      <c r="N62" s="63">
        <v>13</v>
      </c>
      <c r="O62" s="115">
        <v>299.83</v>
      </c>
      <c r="P62" s="63">
        <v>0</v>
      </c>
      <c r="Q62" s="115">
        <v>0</v>
      </c>
      <c r="R62" s="63">
        <f t="shared" si="2"/>
        <v>5947</v>
      </c>
      <c r="S62" s="115">
        <f>+I62+K62+M62+O62+Q62</f>
        <v>121275.8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20002</v>
      </c>
      <c r="I63" s="115">
        <v>51122.35</v>
      </c>
      <c r="J63" s="63">
        <v>8817</v>
      </c>
      <c r="K63" s="115">
        <v>118077.74</v>
      </c>
      <c r="L63" s="63">
        <v>2017</v>
      </c>
      <c r="M63" s="115">
        <v>67986.97</v>
      </c>
      <c r="N63" s="63">
        <v>9698</v>
      </c>
      <c r="O63" s="115">
        <v>715018.96</v>
      </c>
      <c r="P63" s="63">
        <v>1187</v>
      </c>
      <c r="Q63" s="115">
        <v>10830.34</v>
      </c>
      <c r="R63" s="63">
        <f t="shared" si="2"/>
        <v>41721</v>
      </c>
      <c r="S63" s="115">
        <f>+I63+K63+M63+O63+Q63</f>
        <v>963036.36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21598</v>
      </c>
      <c r="I64" s="117">
        <v>165666.41</v>
      </c>
      <c r="J64" s="116">
        <v>8878</v>
      </c>
      <c r="K64" s="117">
        <v>124509.65</v>
      </c>
      <c r="L64" s="116">
        <v>2017</v>
      </c>
      <c r="M64" s="117">
        <v>67986.97</v>
      </c>
      <c r="N64" s="116">
        <v>9703</v>
      </c>
      <c r="O64" s="117">
        <v>715318.79</v>
      </c>
      <c r="P64" s="116">
        <v>1187</v>
      </c>
      <c r="Q64" s="117">
        <v>10830.34</v>
      </c>
      <c r="R64" s="116">
        <f t="shared" si="2"/>
        <v>43383</v>
      </c>
      <c r="S64" s="117">
        <f>SUM(S61:S63)</f>
        <v>1084312.1599999999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24225</v>
      </c>
      <c r="I65" s="115">
        <v>43300.29</v>
      </c>
      <c r="J65" s="63">
        <v>6538</v>
      </c>
      <c r="K65" s="115">
        <v>10031.4</v>
      </c>
      <c r="L65" s="63">
        <v>1628</v>
      </c>
      <c r="M65" s="115">
        <v>12244.18</v>
      </c>
      <c r="N65" s="63">
        <v>1896</v>
      </c>
      <c r="O65" s="115">
        <v>22455.119999999999</v>
      </c>
      <c r="P65" s="63">
        <v>527</v>
      </c>
      <c r="Q65" s="115">
        <v>424.12</v>
      </c>
      <c r="R65" s="63">
        <f t="shared" si="2"/>
        <v>34814</v>
      </c>
      <c r="S65" s="115">
        <f>+I65+K65+M65+O65+Q65</f>
        <v>88455.109999999986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24225</v>
      </c>
      <c r="I66" s="117">
        <v>43300.29</v>
      </c>
      <c r="J66" s="118">
        <v>6538</v>
      </c>
      <c r="K66" s="117">
        <v>10031.4</v>
      </c>
      <c r="L66" s="118">
        <v>1628</v>
      </c>
      <c r="M66" s="117">
        <v>12244.18</v>
      </c>
      <c r="N66" s="118">
        <v>1896</v>
      </c>
      <c r="O66" s="117">
        <v>22455.119999999999</v>
      </c>
      <c r="P66" s="118">
        <v>527</v>
      </c>
      <c r="Q66" s="117">
        <v>424.12</v>
      </c>
      <c r="R66" s="118">
        <f t="shared" si="2"/>
        <v>34814</v>
      </c>
      <c r="S66" s="117">
        <f>SUM(S65)</f>
        <v>88455.109999999986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5</v>
      </c>
      <c r="I69" s="115">
        <v>11.39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5</v>
      </c>
      <c r="S69" s="115">
        <f t="shared" si="2"/>
        <v>11.39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1</v>
      </c>
      <c r="I70" s="115">
        <v>0.23</v>
      </c>
      <c r="J70" s="63">
        <v>0</v>
      </c>
      <c r="K70" s="115">
        <v>0</v>
      </c>
      <c r="L70" s="63">
        <v>0</v>
      </c>
      <c r="M70" s="115">
        <v>0</v>
      </c>
      <c r="N70" s="63">
        <v>1</v>
      </c>
      <c r="O70" s="115">
        <v>1.21</v>
      </c>
      <c r="P70" s="63">
        <v>0</v>
      </c>
      <c r="Q70" s="115">
        <v>0</v>
      </c>
      <c r="R70" s="63">
        <f t="shared" si="2"/>
        <v>2</v>
      </c>
      <c r="S70" s="115">
        <f t="shared" si="2"/>
        <v>1.44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51</v>
      </c>
      <c r="I72" s="115">
        <v>17.940000000000001</v>
      </c>
      <c r="J72" s="63">
        <v>36</v>
      </c>
      <c r="K72" s="115">
        <v>45.54</v>
      </c>
      <c r="L72" s="63">
        <v>14</v>
      </c>
      <c r="M72" s="115">
        <v>41.06</v>
      </c>
      <c r="N72" s="63">
        <v>9</v>
      </c>
      <c r="O72" s="115">
        <v>18.329999999999998</v>
      </c>
      <c r="P72" s="63">
        <v>4</v>
      </c>
      <c r="Q72" s="115">
        <v>0.52</v>
      </c>
      <c r="R72" s="63">
        <f t="shared" si="2"/>
        <v>114</v>
      </c>
      <c r="S72" s="115">
        <f t="shared" si="2"/>
        <v>123.39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161</v>
      </c>
      <c r="I73" s="115">
        <v>87.88</v>
      </c>
      <c r="J73" s="63">
        <v>70</v>
      </c>
      <c r="K73" s="115">
        <v>31.98</v>
      </c>
      <c r="L73" s="63">
        <v>42</v>
      </c>
      <c r="M73" s="115">
        <v>37.53</v>
      </c>
      <c r="N73" s="63">
        <v>98</v>
      </c>
      <c r="O73" s="115">
        <v>563.01</v>
      </c>
      <c r="P73" s="63">
        <v>15</v>
      </c>
      <c r="Q73" s="115">
        <v>16.04</v>
      </c>
      <c r="R73" s="63">
        <f t="shared" si="2"/>
        <v>386</v>
      </c>
      <c r="S73" s="115">
        <f t="shared" si="2"/>
        <v>736.43999999999994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216</v>
      </c>
      <c r="I74" s="117">
        <v>117.44</v>
      </c>
      <c r="J74" s="116">
        <v>106</v>
      </c>
      <c r="K74" s="117">
        <v>77.52</v>
      </c>
      <c r="L74" s="116">
        <v>53</v>
      </c>
      <c r="M74" s="117">
        <v>78.59</v>
      </c>
      <c r="N74" s="116">
        <v>108</v>
      </c>
      <c r="O74" s="117">
        <v>582.54999999999995</v>
      </c>
      <c r="P74" s="116">
        <v>19</v>
      </c>
      <c r="Q74" s="117">
        <v>16.559999999999999</v>
      </c>
      <c r="R74" s="116">
        <f t="shared" si="2"/>
        <v>502</v>
      </c>
      <c r="S74" s="117">
        <f>SUM(S67:S73)</f>
        <v>872.66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525</v>
      </c>
      <c r="H77" s="116">
        <v>124</v>
      </c>
      <c r="I77" s="117">
        <v>12.13</v>
      </c>
      <c r="J77" s="116">
        <v>6</v>
      </c>
      <c r="K77" s="117">
        <v>1.46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130</v>
      </c>
      <c r="S77" s="117">
        <f t="shared" si="2"/>
        <v>13.59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43593</v>
      </c>
      <c r="I78" s="120">
        <v>326047.13</v>
      </c>
      <c r="J78" s="119">
        <v>16285</v>
      </c>
      <c r="K78" s="120">
        <v>179943.52</v>
      </c>
      <c r="L78" s="119">
        <v>5032</v>
      </c>
      <c r="M78" s="120">
        <v>167420.87</v>
      </c>
      <c r="N78" s="119">
        <v>15814</v>
      </c>
      <c r="O78" s="120">
        <v>1136334.28</v>
      </c>
      <c r="P78" s="119">
        <v>2542</v>
      </c>
      <c r="Q78" s="120">
        <v>34687.32</v>
      </c>
      <c r="R78" s="119">
        <f t="shared" si="2"/>
        <v>83266</v>
      </c>
      <c r="S78" s="120">
        <f>+S74+S66+S64+S60+S58+S50+S48+S46+S32+S19+S10+S75+S76+S77</f>
        <v>1844433.12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600</v>
      </c>
      <c r="K79" s="115">
        <v>5611.26</v>
      </c>
      <c r="L79" s="63">
        <v>225</v>
      </c>
      <c r="M79" s="115">
        <v>14810.32</v>
      </c>
      <c r="N79" s="63">
        <v>214</v>
      </c>
      <c r="O79" s="115">
        <v>7190.67</v>
      </c>
      <c r="P79" s="63">
        <v>2</v>
      </c>
      <c r="Q79" s="115">
        <v>201.72</v>
      </c>
      <c r="R79" s="63">
        <f t="shared" si="2"/>
        <v>1041</v>
      </c>
      <c r="S79" s="115">
        <f t="shared" si="2"/>
        <v>27813.97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6075</v>
      </c>
      <c r="I80" s="115">
        <v>10686.14</v>
      </c>
      <c r="J80" s="63">
        <v>3734</v>
      </c>
      <c r="K80" s="115">
        <v>7249.82</v>
      </c>
      <c r="L80" s="63">
        <v>652</v>
      </c>
      <c r="M80" s="115">
        <v>3002.92</v>
      </c>
      <c r="N80" s="63">
        <v>1944</v>
      </c>
      <c r="O80" s="115">
        <v>31135.99</v>
      </c>
      <c r="P80" s="63">
        <v>171</v>
      </c>
      <c r="Q80" s="115">
        <v>660.96</v>
      </c>
      <c r="R80" s="63">
        <f t="shared" si="2"/>
        <v>12576</v>
      </c>
      <c r="S80" s="115">
        <f t="shared" si="2"/>
        <v>52735.829999999994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5534</v>
      </c>
      <c r="I81" s="115">
        <v>6975.02</v>
      </c>
      <c r="J81" s="63">
        <v>1877</v>
      </c>
      <c r="K81" s="115">
        <v>4560.7299999999996</v>
      </c>
      <c r="L81" s="63">
        <v>1</v>
      </c>
      <c r="M81" s="115">
        <v>8.41</v>
      </c>
      <c r="N81" s="63">
        <v>20</v>
      </c>
      <c r="O81" s="115">
        <v>175.94</v>
      </c>
      <c r="P81" s="63">
        <v>0</v>
      </c>
      <c r="Q81" s="115">
        <v>0</v>
      </c>
      <c r="R81" s="63">
        <f t="shared" si="2"/>
        <v>7432</v>
      </c>
      <c r="S81" s="115">
        <f t="shared" si="2"/>
        <v>11720.1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163</v>
      </c>
      <c r="I82" s="115">
        <v>105.56</v>
      </c>
      <c r="J82" s="63">
        <v>41</v>
      </c>
      <c r="K82" s="115">
        <v>169.42</v>
      </c>
      <c r="L82" s="63">
        <v>275</v>
      </c>
      <c r="M82" s="115">
        <v>1766.63</v>
      </c>
      <c r="N82" s="63">
        <v>1035</v>
      </c>
      <c r="O82" s="115">
        <v>19271.25</v>
      </c>
      <c r="P82" s="63">
        <v>73</v>
      </c>
      <c r="Q82" s="115">
        <v>229.09</v>
      </c>
      <c r="R82" s="63">
        <f t="shared" si="2"/>
        <v>1587</v>
      </c>
      <c r="S82" s="115">
        <f t="shared" si="2"/>
        <v>21541.95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19371</v>
      </c>
      <c r="I83" s="115">
        <v>34299.96</v>
      </c>
      <c r="J83" s="63">
        <v>8791</v>
      </c>
      <c r="K83" s="115">
        <v>20353.11</v>
      </c>
      <c r="L83" s="63">
        <v>1035</v>
      </c>
      <c r="M83" s="115">
        <v>22927.5</v>
      </c>
      <c r="N83" s="63">
        <v>412</v>
      </c>
      <c r="O83" s="115">
        <v>13216.31</v>
      </c>
      <c r="P83" s="63">
        <v>75</v>
      </c>
      <c r="Q83" s="115">
        <v>48.53</v>
      </c>
      <c r="R83" s="63">
        <f t="shared" si="2"/>
        <v>29684</v>
      </c>
      <c r="S83" s="115">
        <f t="shared" si="2"/>
        <v>90845.41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927</v>
      </c>
      <c r="I84" s="115">
        <v>1297.25</v>
      </c>
      <c r="J84" s="63">
        <v>1049</v>
      </c>
      <c r="K84" s="115">
        <v>1786.16</v>
      </c>
      <c r="L84" s="63">
        <v>90</v>
      </c>
      <c r="M84" s="115">
        <v>782.16</v>
      </c>
      <c r="N84" s="63">
        <v>360</v>
      </c>
      <c r="O84" s="115">
        <v>3947.57</v>
      </c>
      <c r="P84" s="63">
        <v>7</v>
      </c>
      <c r="Q84" s="115">
        <v>4.3899999999999997</v>
      </c>
      <c r="R84" s="63">
        <f t="shared" si="2"/>
        <v>2433</v>
      </c>
      <c r="S84" s="115">
        <f t="shared" si="2"/>
        <v>7817.53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1824</v>
      </c>
      <c r="I85" s="115">
        <v>2051.81</v>
      </c>
      <c r="J85" s="63">
        <v>559</v>
      </c>
      <c r="K85" s="115">
        <v>677.71</v>
      </c>
      <c r="L85" s="63">
        <v>364</v>
      </c>
      <c r="M85" s="115">
        <v>2786.93</v>
      </c>
      <c r="N85" s="63">
        <v>962</v>
      </c>
      <c r="O85" s="115">
        <v>18241.330000000002</v>
      </c>
      <c r="P85" s="63">
        <v>97</v>
      </c>
      <c r="Q85" s="115">
        <v>330.65</v>
      </c>
      <c r="R85" s="63">
        <f t="shared" si="2"/>
        <v>3806</v>
      </c>
      <c r="S85" s="115">
        <f t="shared" si="2"/>
        <v>24088.430000000004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1</v>
      </c>
      <c r="M86" s="115">
        <v>4.0199999999999996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1</v>
      </c>
      <c r="S86" s="115">
        <f t="shared" si="2"/>
        <v>4.0199999999999996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275</v>
      </c>
      <c r="I87" s="115">
        <v>497.3</v>
      </c>
      <c r="J87" s="63">
        <v>122</v>
      </c>
      <c r="K87" s="115">
        <v>754.53</v>
      </c>
      <c r="L87" s="63">
        <v>58</v>
      </c>
      <c r="M87" s="115">
        <v>400.28</v>
      </c>
      <c r="N87" s="63">
        <v>700</v>
      </c>
      <c r="O87" s="115">
        <v>12856.77</v>
      </c>
      <c r="P87" s="63">
        <v>18</v>
      </c>
      <c r="Q87" s="115">
        <v>68.53</v>
      </c>
      <c r="R87" s="63">
        <f t="shared" si="2"/>
        <v>1173</v>
      </c>
      <c r="S87" s="115">
        <f t="shared" si="2"/>
        <v>14577.410000000002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383</v>
      </c>
      <c r="I88" s="115">
        <v>299.51</v>
      </c>
      <c r="J88" s="63">
        <v>135</v>
      </c>
      <c r="K88" s="115">
        <v>204.97</v>
      </c>
      <c r="L88" s="63">
        <v>9</v>
      </c>
      <c r="M88" s="115">
        <v>102.57</v>
      </c>
      <c r="N88" s="63">
        <v>15</v>
      </c>
      <c r="O88" s="115">
        <v>62</v>
      </c>
      <c r="P88" s="63">
        <v>88</v>
      </c>
      <c r="Q88" s="115">
        <v>166.77</v>
      </c>
      <c r="R88" s="63">
        <f t="shared" si="2"/>
        <v>630</v>
      </c>
      <c r="S88" s="115">
        <f t="shared" si="2"/>
        <v>835.81999999999994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25671</v>
      </c>
      <c r="I89" s="117">
        <v>56212.55</v>
      </c>
      <c r="J89" s="116">
        <v>11776</v>
      </c>
      <c r="K89" s="117">
        <v>41367.71</v>
      </c>
      <c r="L89" s="116">
        <v>2069</v>
      </c>
      <c r="M89" s="117">
        <v>46591.74</v>
      </c>
      <c r="N89" s="116">
        <v>3900</v>
      </c>
      <c r="O89" s="117">
        <v>106097.83</v>
      </c>
      <c r="P89" s="116">
        <v>407</v>
      </c>
      <c r="Q89" s="117">
        <v>1710.64</v>
      </c>
      <c r="R89" s="116">
        <f t="shared" si="2"/>
        <v>43823</v>
      </c>
      <c r="S89" s="117">
        <f>SUM(S79:S88)</f>
        <v>251980.47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131</v>
      </c>
      <c r="I90" s="115">
        <v>60.41</v>
      </c>
      <c r="J90" s="63">
        <v>40</v>
      </c>
      <c r="K90" s="115">
        <v>39.770000000000003</v>
      </c>
      <c r="L90" s="63">
        <v>13</v>
      </c>
      <c r="M90" s="115">
        <v>22.07</v>
      </c>
      <c r="N90" s="63">
        <v>12</v>
      </c>
      <c r="O90" s="115">
        <v>239.28</v>
      </c>
      <c r="P90" s="63">
        <v>5</v>
      </c>
      <c r="Q90" s="115">
        <v>15.12</v>
      </c>
      <c r="R90" s="63">
        <f t="shared" ref="R90:S122" si="3">+H90+J90+L90+N90+P90</f>
        <v>201</v>
      </c>
      <c r="S90" s="115">
        <f>+I90+K90+M90+O90+Q90</f>
        <v>376.65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131</v>
      </c>
      <c r="I91" s="117">
        <v>60.41</v>
      </c>
      <c r="J91" s="116">
        <v>40</v>
      </c>
      <c r="K91" s="117">
        <v>39.770000000000003</v>
      </c>
      <c r="L91" s="116">
        <v>13</v>
      </c>
      <c r="M91" s="117">
        <v>22.07</v>
      </c>
      <c r="N91" s="116">
        <v>12</v>
      </c>
      <c r="O91" s="117">
        <v>239.28</v>
      </c>
      <c r="P91" s="116">
        <v>5</v>
      </c>
      <c r="Q91" s="117">
        <v>15.12</v>
      </c>
      <c r="R91" s="116">
        <f t="shared" si="3"/>
        <v>201</v>
      </c>
      <c r="S91" s="117">
        <f>SUM(S90)</f>
        <v>376.65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1547</v>
      </c>
      <c r="I92" s="115">
        <v>1605.16</v>
      </c>
      <c r="J92" s="63">
        <v>594</v>
      </c>
      <c r="K92" s="115">
        <v>1263.97</v>
      </c>
      <c r="L92" s="63">
        <v>456</v>
      </c>
      <c r="M92" s="115">
        <v>4535.95</v>
      </c>
      <c r="N92" s="63">
        <v>484</v>
      </c>
      <c r="O92" s="115">
        <v>8753</v>
      </c>
      <c r="P92" s="63">
        <v>6</v>
      </c>
      <c r="Q92" s="115">
        <v>7.81</v>
      </c>
      <c r="R92" s="63">
        <f t="shared" si="3"/>
        <v>3087</v>
      </c>
      <c r="S92" s="115">
        <f t="shared" si="3"/>
        <v>16165.89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4686</v>
      </c>
      <c r="I94" s="115">
        <v>6750.55</v>
      </c>
      <c r="J94" s="63">
        <v>3686</v>
      </c>
      <c r="K94" s="115">
        <v>12085.39</v>
      </c>
      <c r="L94" s="63">
        <v>1151</v>
      </c>
      <c r="M94" s="115">
        <v>8490.73</v>
      </c>
      <c r="N94" s="63">
        <v>3461</v>
      </c>
      <c r="O94" s="115">
        <v>72301.47</v>
      </c>
      <c r="P94" s="63">
        <v>45</v>
      </c>
      <c r="Q94" s="115">
        <v>292.95</v>
      </c>
      <c r="R94" s="63">
        <f t="shared" si="3"/>
        <v>13029</v>
      </c>
      <c r="S94" s="115">
        <f t="shared" si="3"/>
        <v>99921.09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1</v>
      </c>
      <c r="I95" s="115">
        <v>0.6</v>
      </c>
      <c r="J95" s="63">
        <v>0</v>
      </c>
      <c r="K95" s="115">
        <v>0</v>
      </c>
      <c r="L95" s="63">
        <v>1</v>
      </c>
      <c r="M95" s="115">
        <v>0.03</v>
      </c>
      <c r="N95" s="63">
        <v>1</v>
      </c>
      <c r="O95" s="115">
        <v>0.67</v>
      </c>
      <c r="P95" s="63">
        <v>4</v>
      </c>
      <c r="Q95" s="115">
        <v>6.37</v>
      </c>
      <c r="R95" s="63">
        <f t="shared" si="3"/>
        <v>7</v>
      </c>
      <c r="S95" s="115">
        <f t="shared" si="3"/>
        <v>7.67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32</v>
      </c>
      <c r="I96" s="115">
        <v>27.83</v>
      </c>
      <c r="J96" s="63">
        <v>8</v>
      </c>
      <c r="K96" s="115">
        <v>0.27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40</v>
      </c>
      <c r="S96" s="115">
        <f t="shared" si="3"/>
        <v>28.099999999999998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17518</v>
      </c>
      <c r="I97" s="115">
        <v>24007.61</v>
      </c>
      <c r="J97" s="63">
        <v>10690</v>
      </c>
      <c r="K97" s="115">
        <v>68846.259999999995</v>
      </c>
      <c r="L97" s="63">
        <v>3697</v>
      </c>
      <c r="M97" s="115">
        <v>38457.53</v>
      </c>
      <c r="N97" s="63">
        <v>12223</v>
      </c>
      <c r="O97" s="115">
        <v>458967.35</v>
      </c>
      <c r="P97" s="63">
        <v>1430</v>
      </c>
      <c r="Q97" s="115">
        <v>10469.040000000001</v>
      </c>
      <c r="R97" s="63">
        <f t="shared" si="3"/>
        <v>45558</v>
      </c>
      <c r="S97" s="115">
        <f t="shared" si="3"/>
        <v>600747.79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0</v>
      </c>
      <c r="I98" s="115">
        <v>0</v>
      </c>
      <c r="J98" s="63">
        <v>1</v>
      </c>
      <c r="K98" s="115">
        <v>1.97</v>
      </c>
      <c r="L98" s="63">
        <v>1</v>
      </c>
      <c r="M98" s="115">
        <v>53.14</v>
      </c>
      <c r="N98" s="63">
        <v>1</v>
      </c>
      <c r="O98" s="115">
        <v>8.18</v>
      </c>
      <c r="P98" s="63">
        <v>0</v>
      </c>
      <c r="Q98" s="115">
        <v>0</v>
      </c>
      <c r="R98" s="63">
        <f t="shared" si="3"/>
        <v>3</v>
      </c>
      <c r="S98" s="115">
        <f t="shared" si="3"/>
        <v>63.29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21437</v>
      </c>
      <c r="I99" s="117">
        <v>32391.75</v>
      </c>
      <c r="J99" s="116">
        <v>12724</v>
      </c>
      <c r="K99" s="117">
        <v>82197.86</v>
      </c>
      <c r="L99" s="116">
        <v>4512</v>
      </c>
      <c r="M99" s="117">
        <v>51537.38</v>
      </c>
      <c r="N99" s="116">
        <v>12948</v>
      </c>
      <c r="O99" s="117">
        <v>540030.67000000004</v>
      </c>
      <c r="P99" s="116">
        <v>1446</v>
      </c>
      <c r="Q99" s="117">
        <v>10776.17</v>
      </c>
      <c r="R99" s="116">
        <f t="shared" si="3"/>
        <v>53067</v>
      </c>
      <c r="S99" s="117">
        <f>SUM(S92:S98)</f>
        <v>716933.83000000007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2069</v>
      </c>
      <c r="I100" s="115">
        <v>1543.71</v>
      </c>
      <c r="J100" s="63">
        <v>812</v>
      </c>
      <c r="K100" s="115">
        <v>272.19</v>
      </c>
      <c r="L100" s="63">
        <v>192</v>
      </c>
      <c r="M100" s="115">
        <v>754.28</v>
      </c>
      <c r="N100" s="63">
        <v>218</v>
      </c>
      <c r="O100" s="115">
        <v>2255</v>
      </c>
      <c r="P100" s="63">
        <v>3</v>
      </c>
      <c r="Q100" s="115">
        <v>2.92</v>
      </c>
      <c r="R100" s="63">
        <f t="shared" si="3"/>
        <v>3294</v>
      </c>
      <c r="S100" s="115">
        <f t="shared" si="3"/>
        <v>4828.1000000000004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2</v>
      </c>
      <c r="I101" s="115">
        <v>0.17</v>
      </c>
      <c r="J101" s="63">
        <v>4</v>
      </c>
      <c r="K101" s="115">
        <v>1.31</v>
      </c>
      <c r="L101" s="63">
        <v>0</v>
      </c>
      <c r="M101" s="115">
        <v>0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6</v>
      </c>
      <c r="S101" s="115">
        <f t="shared" si="3"/>
        <v>1.48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33</v>
      </c>
      <c r="I102" s="115">
        <v>6.3</v>
      </c>
      <c r="J102" s="63">
        <v>25</v>
      </c>
      <c r="K102" s="115">
        <v>30.92</v>
      </c>
      <c r="L102" s="63">
        <v>9</v>
      </c>
      <c r="M102" s="115">
        <v>25.08</v>
      </c>
      <c r="N102" s="63">
        <v>1</v>
      </c>
      <c r="O102" s="115">
        <v>0.97</v>
      </c>
      <c r="P102" s="63">
        <v>1</v>
      </c>
      <c r="Q102" s="115">
        <v>0.03</v>
      </c>
      <c r="R102" s="63">
        <f t="shared" si="3"/>
        <v>69</v>
      </c>
      <c r="S102" s="115">
        <f t="shared" si="3"/>
        <v>63.3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14</v>
      </c>
      <c r="I103" s="115">
        <v>5.6</v>
      </c>
      <c r="J103" s="63">
        <v>13</v>
      </c>
      <c r="K103" s="115">
        <v>0.85</v>
      </c>
      <c r="L103" s="63">
        <v>13</v>
      </c>
      <c r="M103" s="115">
        <v>7.29</v>
      </c>
      <c r="N103" s="63">
        <v>25</v>
      </c>
      <c r="O103" s="115">
        <v>633.26</v>
      </c>
      <c r="P103" s="63">
        <v>0</v>
      </c>
      <c r="Q103" s="115">
        <v>0</v>
      </c>
      <c r="R103" s="63">
        <f t="shared" si="3"/>
        <v>65</v>
      </c>
      <c r="S103" s="115">
        <f t="shared" si="3"/>
        <v>647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7</v>
      </c>
      <c r="I104" s="115">
        <v>4.08</v>
      </c>
      <c r="J104" s="63">
        <v>9</v>
      </c>
      <c r="K104" s="115">
        <v>39.24</v>
      </c>
      <c r="L104" s="63">
        <v>15</v>
      </c>
      <c r="M104" s="115">
        <v>84.75</v>
      </c>
      <c r="N104" s="63">
        <v>2</v>
      </c>
      <c r="O104" s="115">
        <v>80.98</v>
      </c>
      <c r="P104" s="63">
        <v>0</v>
      </c>
      <c r="Q104" s="115">
        <v>0</v>
      </c>
      <c r="R104" s="63">
        <f t="shared" si="3"/>
        <v>33</v>
      </c>
      <c r="S104" s="115">
        <f t="shared" si="3"/>
        <v>209.05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9803</v>
      </c>
      <c r="I105" s="115">
        <v>1545.88</v>
      </c>
      <c r="J105" s="63">
        <v>3289</v>
      </c>
      <c r="K105" s="115">
        <v>954.6</v>
      </c>
      <c r="L105" s="63">
        <v>359</v>
      </c>
      <c r="M105" s="115">
        <v>2814.37</v>
      </c>
      <c r="N105" s="63">
        <v>44</v>
      </c>
      <c r="O105" s="115">
        <v>277.52</v>
      </c>
      <c r="P105" s="63">
        <v>31</v>
      </c>
      <c r="Q105" s="115">
        <v>5.52</v>
      </c>
      <c r="R105" s="63">
        <f t="shared" si="3"/>
        <v>13526</v>
      </c>
      <c r="S105" s="115">
        <f t="shared" si="3"/>
        <v>5597.8900000000012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17</v>
      </c>
      <c r="I106" s="115">
        <v>4.6500000000000004</v>
      </c>
      <c r="J106" s="63">
        <v>30</v>
      </c>
      <c r="K106" s="115">
        <v>15.55</v>
      </c>
      <c r="L106" s="63">
        <v>72</v>
      </c>
      <c r="M106" s="115">
        <v>325.49</v>
      </c>
      <c r="N106" s="63">
        <v>56</v>
      </c>
      <c r="O106" s="115">
        <v>478.27</v>
      </c>
      <c r="P106" s="63">
        <v>14</v>
      </c>
      <c r="Q106" s="115">
        <v>20.57</v>
      </c>
      <c r="R106" s="63">
        <f t="shared" si="3"/>
        <v>189</v>
      </c>
      <c r="S106" s="115">
        <f t="shared" si="3"/>
        <v>844.53000000000009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11</v>
      </c>
      <c r="I107" s="115">
        <v>2.97</v>
      </c>
      <c r="J107" s="63">
        <v>2</v>
      </c>
      <c r="K107" s="115">
        <v>3.66</v>
      </c>
      <c r="L107" s="63">
        <v>34</v>
      </c>
      <c r="M107" s="115">
        <v>84.17</v>
      </c>
      <c r="N107" s="63">
        <v>2</v>
      </c>
      <c r="O107" s="115">
        <v>3.83</v>
      </c>
      <c r="P107" s="63">
        <v>0</v>
      </c>
      <c r="Q107" s="115">
        <v>0</v>
      </c>
      <c r="R107" s="63">
        <f t="shared" si="3"/>
        <v>49</v>
      </c>
      <c r="S107" s="115">
        <f t="shared" si="3"/>
        <v>94.63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46</v>
      </c>
      <c r="I108" s="115">
        <v>5.36</v>
      </c>
      <c r="J108" s="63">
        <v>40</v>
      </c>
      <c r="K108" s="115">
        <v>5.63</v>
      </c>
      <c r="L108" s="63">
        <v>6</v>
      </c>
      <c r="M108" s="115">
        <v>31.02</v>
      </c>
      <c r="N108" s="63">
        <v>2</v>
      </c>
      <c r="O108" s="115">
        <v>27.03</v>
      </c>
      <c r="P108" s="63">
        <v>0</v>
      </c>
      <c r="Q108" s="115">
        <v>0</v>
      </c>
      <c r="R108" s="63">
        <f t="shared" si="3"/>
        <v>94</v>
      </c>
      <c r="S108" s="115">
        <f t="shared" si="3"/>
        <v>69.039999999999992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169</v>
      </c>
      <c r="I109" s="115">
        <v>46.79</v>
      </c>
      <c r="J109" s="63">
        <v>33</v>
      </c>
      <c r="K109" s="115">
        <v>6.19</v>
      </c>
      <c r="L109" s="63">
        <v>68</v>
      </c>
      <c r="M109" s="115">
        <v>223.29</v>
      </c>
      <c r="N109" s="63">
        <v>20</v>
      </c>
      <c r="O109" s="115">
        <v>296.31</v>
      </c>
      <c r="P109" s="63">
        <v>3</v>
      </c>
      <c r="Q109" s="115">
        <v>0.24</v>
      </c>
      <c r="R109" s="63">
        <f t="shared" si="3"/>
        <v>293</v>
      </c>
      <c r="S109" s="115">
        <f t="shared" si="3"/>
        <v>572.81999999999994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9</v>
      </c>
      <c r="I110" s="115">
        <v>1.51</v>
      </c>
      <c r="J110" s="63">
        <v>5</v>
      </c>
      <c r="K110" s="115">
        <v>7.92</v>
      </c>
      <c r="L110" s="63">
        <v>55</v>
      </c>
      <c r="M110" s="115">
        <v>801.89</v>
      </c>
      <c r="N110" s="63">
        <v>10</v>
      </c>
      <c r="O110" s="115">
        <v>369.2</v>
      </c>
      <c r="P110" s="63">
        <v>0</v>
      </c>
      <c r="Q110" s="115">
        <v>0</v>
      </c>
      <c r="R110" s="63">
        <f t="shared" si="3"/>
        <v>79</v>
      </c>
      <c r="S110" s="115">
        <f t="shared" si="3"/>
        <v>1180.52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1</v>
      </c>
      <c r="I111" s="115">
        <v>7.0000000000000007E-2</v>
      </c>
      <c r="J111" s="63">
        <v>0</v>
      </c>
      <c r="K111" s="115">
        <v>0</v>
      </c>
      <c r="L111" s="63">
        <v>1</v>
      </c>
      <c r="M111" s="115">
        <v>5.22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2</v>
      </c>
      <c r="S111" s="115">
        <f t="shared" si="3"/>
        <v>5.29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13</v>
      </c>
      <c r="I112" s="115">
        <v>3.85</v>
      </c>
      <c r="J112" s="63">
        <v>10</v>
      </c>
      <c r="K112" s="115">
        <v>6.73</v>
      </c>
      <c r="L112" s="63">
        <v>52</v>
      </c>
      <c r="M112" s="115">
        <v>148.97999999999999</v>
      </c>
      <c r="N112" s="63">
        <v>7</v>
      </c>
      <c r="O112" s="115">
        <v>32.26</v>
      </c>
      <c r="P112" s="63">
        <v>0</v>
      </c>
      <c r="Q112" s="115">
        <v>0</v>
      </c>
      <c r="R112" s="63">
        <f t="shared" si="3"/>
        <v>82</v>
      </c>
      <c r="S112" s="115">
        <f t="shared" si="3"/>
        <v>191.82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98</v>
      </c>
      <c r="I113" s="115">
        <v>24.04</v>
      </c>
      <c r="J113" s="63">
        <v>107</v>
      </c>
      <c r="K113" s="115">
        <v>229.13</v>
      </c>
      <c r="L113" s="63">
        <v>153</v>
      </c>
      <c r="M113" s="115">
        <v>884.41</v>
      </c>
      <c r="N113" s="63">
        <v>16</v>
      </c>
      <c r="O113" s="115">
        <v>125.47</v>
      </c>
      <c r="P113" s="63">
        <v>2</v>
      </c>
      <c r="Q113" s="115">
        <v>0.3</v>
      </c>
      <c r="R113" s="63">
        <f t="shared" si="3"/>
        <v>376</v>
      </c>
      <c r="S113" s="115">
        <f t="shared" si="3"/>
        <v>1263.3499999999999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0</v>
      </c>
      <c r="I114" s="115">
        <v>0</v>
      </c>
      <c r="J114" s="63">
        <v>3</v>
      </c>
      <c r="K114" s="115">
        <v>9.27</v>
      </c>
      <c r="L114" s="63">
        <v>1</v>
      </c>
      <c r="M114" s="115">
        <v>3.67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4</v>
      </c>
      <c r="S114" s="115">
        <f t="shared" si="3"/>
        <v>12.94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50</v>
      </c>
      <c r="I115" s="115">
        <v>22.39</v>
      </c>
      <c r="J115" s="63">
        <v>43</v>
      </c>
      <c r="K115" s="115">
        <v>23.81</v>
      </c>
      <c r="L115" s="63">
        <v>51</v>
      </c>
      <c r="M115" s="115">
        <v>136.54</v>
      </c>
      <c r="N115" s="63">
        <v>45</v>
      </c>
      <c r="O115" s="115">
        <v>390.77</v>
      </c>
      <c r="P115" s="63">
        <v>2</v>
      </c>
      <c r="Q115" s="115">
        <v>0.38</v>
      </c>
      <c r="R115" s="63">
        <f t="shared" si="3"/>
        <v>191</v>
      </c>
      <c r="S115" s="115">
        <f t="shared" si="3"/>
        <v>573.89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119</v>
      </c>
      <c r="I116" s="115">
        <v>46.47</v>
      </c>
      <c r="J116" s="63">
        <v>14</v>
      </c>
      <c r="K116" s="115">
        <v>1.91</v>
      </c>
      <c r="L116" s="63">
        <v>57</v>
      </c>
      <c r="M116" s="115">
        <v>197.44</v>
      </c>
      <c r="N116" s="63">
        <v>163</v>
      </c>
      <c r="O116" s="115">
        <v>1568.72</v>
      </c>
      <c r="P116" s="63">
        <v>8</v>
      </c>
      <c r="Q116" s="115">
        <v>48.99</v>
      </c>
      <c r="R116" s="63">
        <f t="shared" si="3"/>
        <v>361</v>
      </c>
      <c r="S116" s="115">
        <f t="shared" si="3"/>
        <v>1863.53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19</v>
      </c>
      <c r="I117" s="115">
        <v>2.87</v>
      </c>
      <c r="J117" s="63">
        <v>3</v>
      </c>
      <c r="K117" s="115">
        <v>2.2000000000000002</v>
      </c>
      <c r="L117" s="63">
        <v>8</v>
      </c>
      <c r="M117" s="115">
        <v>12.64</v>
      </c>
      <c r="N117" s="63">
        <v>9</v>
      </c>
      <c r="O117" s="115">
        <v>121.86</v>
      </c>
      <c r="P117" s="63">
        <v>1</v>
      </c>
      <c r="Q117" s="115">
        <v>0.2</v>
      </c>
      <c r="R117" s="63">
        <f t="shared" si="3"/>
        <v>40</v>
      </c>
      <c r="S117" s="115">
        <f t="shared" si="3"/>
        <v>139.76999999999998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65</v>
      </c>
      <c r="I118" s="115">
        <v>43.2</v>
      </c>
      <c r="J118" s="63">
        <v>40</v>
      </c>
      <c r="K118" s="115">
        <v>47.61</v>
      </c>
      <c r="L118" s="63">
        <v>30</v>
      </c>
      <c r="M118" s="115">
        <v>43.88</v>
      </c>
      <c r="N118" s="63">
        <v>6</v>
      </c>
      <c r="O118" s="115">
        <v>28.34</v>
      </c>
      <c r="P118" s="63">
        <v>2</v>
      </c>
      <c r="Q118" s="115">
        <v>0.1</v>
      </c>
      <c r="R118" s="63">
        <f t="shared" si="3"/>
        <v>143</v>
      </c>
      <c r="S118" s="115">
        <f t="shared" si="3"/>
        <v>163.13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3</v>
      </c>
      <c r="I119" s="115">
        <v>0.41</v>
      </c>
      <c r="J119" s="63">
        <v>1</v>
      </c>
      <c r="K119" s="115">
        <v>0.13</v>
      </c>
      <c r="L119" s="63">
        <v>1</v>
      </c>
      <c r="M119" s="115">
        <v>2.2599999999999998</v>
      </c>
      <c r="N119" s="63">
        <v>3</v>
      </c>
      <c r="O119" s="115">
        <v>7.76</v>
      </c>
      <c r="P119" s="63">
        <v>0</v>
      </c>
      <c r="Q119" s="115">
        <v>0</v>
      </c>
      <c r="R119" s="63">
        <f t="shared" si="3"/>
        <v>8</v>
      </c>
      <c r="S119" s="115">
        <f t="shared" si="3"/>
        <v>10.559999999999999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78</v>
      </c>
      <c r="I120" s="115">
        <v>26</v>
      </c>
      <c r="J120" s="63">
        <v>2</v>
      </c>
      <c r="K120" s="115">
        <v>0.73</v>
      </c>
      <c r="L120" s="63">
        <v>3</v>
      </c>
      <c r="M120" s="115">
        <v>1.25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83</v>
      </c>
      <c r="S120" s="115">
        <f t="shared" si="3"/>
        <v>27.98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187</v>
      </c>
      <c r="I121" s="115">
        <v>70.739999999999995</v>
      </c>
      <c r="J121" s="63">
        <v>187</v>
      </c>
      <c r="K121" s="115">
        <v>309.47000000000003</v>
      </c>
      <c r="L121" s="63">
        <v>15</v>
      </c>
      <c r="M121" s="115">
        <v>121.75</v>
      </c>
      <c r="N121" s="63">
        <v>44</v>
      </c>
      <c r="O121" s="115">
        <v>509.11</v>
      </c>
      <c r="P121" s="63">
        <v>0</v>
      </c>
      <c r="Q121" s="115">
        <v>0</v>
      </c>
      <c r="R121" s="63">
        <f t="shared" si="3"/>
        <v>433</v>
      </c>
      <c r="S121" s="115">
        <f t="shared" si="3"/>
        <v>1011.07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10</v>
      </c>
      <c r="I122" s="115">
        <v>1.61</v>
      </c>
      <c r="J122" s="63">
        <v>6</v>
      </c>
      <c r="K122" s="115">
        <v>1.65</v>
      </c>
      <c r="L122" s="63">
        <v>3</v>
      </c>
      <c r="M122" s="115">
        <v>2.91</v>
      </c>
      <c r="N122" s="63">
        <v>0</v>
      </c>
      <c r="O122" s="115">
        <v>0</v>
      </c>
      <c r="P122" s="63">
        <v>1</v>
      </c>
      <c r="Q122" s="115">
        <v>0.03</v>
      </c>
      <c r="R122" s="63">
        <f t="shared" si="3"/>
        <v>20</v>
      </c>
      <c r="S122" s="115">
        <f t="shared" si="3"/>
        <v>6.2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15</v>
      </c>
      <c r="I123" s="115">
        <v>2.6</v>
      </c>
      <c r="J123" s="63">
        <v>39</v>
      </c>
      <c r="K123" s="115">
        <v>69</v>
      </c>
      <c r="L123" s="63">
        <v>110</v>
      </c>
      <c r="M123" s="115">
        <v>782.75</v>
      </c>
      <c r="N123" s="63">
        <v>31</v>
      </c>
      <c r="O123" s="115">
        <v>174.42</v>
      </c>
      <c r="P123" s="63">
        <v>1</v>
      </c>
      <c r="Q123" s="115">
        <v>7.0000000000000007E-2</v>
      </c>
      <c r="R123" s="63">
        <f t="shared" ref="R123:S154" si="4">+H123+J123+L123+N123+P123</f>
        <v>196</v>
      </c>
      <c r="S123" s="115">
        <f t="shared" si="4"/>
        <v>1028.8399999999999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1</v>
      </c>
      <c r="O124" s="115">
        <v>10.97</v>
      </c>
      <c r="P124" s="63">
        <v>0</v>
      </c>
      <c r="Q124" s="115">
        <v>0</v>
      </c>
      <c r="R124" s="63">
        <f t="shared" si="4"/>
        <v>1</v>
      </c>
      <c r="S124" s="115">
        <f t="shared" si="4"/>
        <v>10.97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1</v>
      </c>
      <c r="M126" s="115">
        <v>0.33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1</v>
      </c>
      <c r="S126" s="115">
        <f t="shared" si="4"/>
        <v>0.33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45</v>
      </c>
      <c r="I128" s="115">
        <v>18.079999999999998</v>
      </c>
      <c r="J128" s="63">
        <v>15</v>
      </c>
      <c r="K128" s="115">
        <v>46.87</v>
      </c>
      <c r="L128" s="63">
        <v>309</v>
      </c>
      <c r="M128" s="115">
        <v>12638.55</v>
      </c>
      <c r="N128" s="63">
        <v>66</v>
      </c>
      <c r="O128" s="115">
        <v>1652.45</v>
      </c>
      <c r="P128" s="63">
        <v>10</v>
      </c>
      <c r="Q128" s="115">
        <v>2.5</v>
      </c>
      <c r="R128" s="63">
        <f t="shared" si="4"/>
        <v>445</v>
      </c>
      <c r="S128" s="115">
        <f t="shared" si="4"/>
        <v>14358.45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22473</v>
      </c>
      <c r="I129" s="115">
        <v>4877.62</v>
      </c>
      <c r="J129" s="63">
        <v>7122</v>
      </c>
      <c r="K129" s="115">
        <v>1677.53</v>
      </c>
      <c r="L129" s="63">
        <v>874</v>
      </c>
      <c r="M129" s="115">
        <v>811.46</v>
      </c>
      <c r="N129" s="63">
        <v>1347</v>
      </c>
      <c r="O129" s="115">
        <v>843.7</v>
      </c>
      <c r="P129" s="63">
        <v>588</v>
      </c>
      <c r="Q129" s="115">
        <v>362.03</v>
      </c>
      <c r="R129" s="63">
        <f t="shared" si="4"/>
        <v>32404</v>
      </c>
      <c r="S129" s="115">
        <f t="shared" si="4"/>
        <v>8572.34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29019</v>
      </c>
      <c r="I130" s="117">
        <v>8306.9699999999993</v>
      </c>
      <c r="J130" s="116">
        <v>9612</v>
      </c>
      <c r="K130" s="117">
        <v>3764.1</v>
      </c>
      <c r="L130" s="116">
        <v>2060</v>
      </c>
      <c r="M130" s="117">
        <v>20945.669999999998</v>
      </c>
      <c r="N130" s="116">
        <v>1982</v>
      </c>
      <c r="O130" s="117">
        <v>9888.1999999999989</v>
      </c>
      <c r="P130" s="116">
        <v>635</v>
      </c>
      <c r="Q130" s="117">
        <v>443.88</v>
      </c>
      <c r="R130" s="116">
        <f t="shared" si="4"/>
        <v>43308</v>
      </c>
      <c r="S130" s="117">
        <f>SUM(S100:S129)</f>
        <v>43348.820000000007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1</v>
      </c>
      <c r="M131" s="115">
        <v>1.34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1</v>
      </c>
      <c r="S131" s="115">
        <f t="shared" si="4"/>
        <v>1.34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25</v>
      </c>
      <c r="I132" s="115">
        <v>42.39</v>
      </c>
      <c r="J132" s="63">
        <v>24</v>
      </c>
      <c r="K132" s="115">
        <v>134.33000000000001</v>
      </c>
      <c r="L132" s="63">
        <v>25</v>
      </c>
      <c r="M132" s="115">
        <v>121.55</v>
      </c>
      <c r="N132" s="63">
        <v>28</v>
      </c>
      <c r="O132" s="115">
        <v>379.52</v>
      </c>
      <c r="P132" s="63">
        <v>0</v>
      </c>
      <c r="Q132" s="115">
        <v>0</v>
      </c>
      <c r="R132" s="63">
        <f t="shared" si="4"/>
        <v>102</v>
      </c>
      <c r="S132" s="115">
        <f t="shared" si="4"/>
        <v>677.79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13</v>
      </c>
      <c r="I133" s="115">
        <v>0.61</v>
      </c>
      <c r="J133" s="63">
        <v>23</v>
      </c>
      <c r="K133" s="115">
        <v>97.65</v>
      </c>
      <c r="L133" s="63">
        <v>27</v>
      </c>
      <c r="M133" s="115">
        <v>242.71</v>
      </c>
      <c r="N133" s="63">
        <v>392</v>
      </c>
      <c r="O133" s="115">
        <v>4280.17</v>
      </c>
      <c r="P133" s="63">
        <v>9</v>
      </c>
      <c r="Q133" s="115">
        <v>1.83</v>
      </c>
      <c r="R133" s="63">
        <f t="shared" si="4"/>
        <v>464</v>
      </c>
      <c r="S133" s="115">
        <f t="shared" si="4"/>
        <v>4622.97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10</v>
      </c>
      <c r="I134" s="115">
        <v>29.61</v>
      </c>
      <c r="J134" s="63">
        <v>13</v>
      </c>
      <c r="K134" s="115">
        <v>82.03</v>
      </c>
      <c r="L134" s="63">
        <v>5</v>
      </c>
      <c r="M134" s="115">
        <v>13.45</v>
      </c>
      <c r="N134" s="63">
        <v>15</v>
      </c>
      <c r="O134" s="115">
        <v>113.62</v>
      </c>
      <c r="P134" s="63">
        <v>2</v>
      </c>
      <c r="Q134" s="115">
        <v>1.56</v>
      </c>
      <c r="R134" s="63">
        <f t="shared" si="4"/>
        <v>45</v>
      </c>
      <c r="S134" s="115">
        <f t="shared" si="4"/>
        <v>240.27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69</v>
      </c>
      <c r="I135" s="115">
        <v>4.29</v>
      </c>
      <c r="J135" s="63">
        <v>159</v>
      </c>
      <c r="K135" s="115">
        <v>69.8</v>
      </c>
      <c r="L135" s="63">
        <v>67</v>
      </c>
      <c r="M135" s="115">
        <v>73.41</v>
      </c>
      <c r="N135" s="63">
        <v>168</v>
      </c>
      <c r="O135" s="115">
        <v>1713.05</v>
      </c>
      <c r="P135" s="63">
        <v>49</v>
      </c>
      <c r="Q135" s="115">
        <v>15.78</v>
      </c>
      <c r="R135" s="63">
        <f t="shared" si="4"/>
        <v>512</v>
      </c>
      <c r="S135" s="115">
        <f t="shared" si="4"/>
        <v>1876.33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1704</v>
      </c>
      <c r="I136" s="115">
        <v>505.56</v>
      </c>
      <c r="J136" s="63">
        <v>1321</v>
      </c>
      <c r="K136" s="115">
        <v>2750.03</v>
      </c>
      <c r="L136" s="63">
        <v>58</v>
      </c>
      <c r="M136" s="115">
        <v>107.24</v>
      </c>
      <c r="N136" s="63">
        <v>121</v>
      </c>
      <c r="O136" s="115">
        <v>1107.6400000000001</v>
      </c>
      <c r="P136" s="63">
        <v>1</v>
      </c>
      <c r="Q136" s="115">
        <v>0.09</v>
      </c>
      <c r="R136" s="63">
        <f t="shared" si="4"/>
        <v>3205</v>
      </c>
      <c r="S136" s="115">
        <f t="shared" si="4"/>
        <v>4470.5600000000004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140</v>
      </c>
      <c r="I137" s="115">
        <v>27.62</v>
      </c>
      <c r="J137" s="63">
        <v>152</v>
      </c>
      <c r="K137" s="115">
        <v>20.8</v>
      </c>
      <c r="L137" s="63">
        <v>40</v>
      </c>
      <c r="M137" s="115">
        <v>311.73</v>
      </c>
      <c r="N137" s="63">
        <v>265</v>
      </c>
      <c r="O137" s="115">
        <v>2305.84</v>
      </c>
      <c r="P137" s="63">
        <v>10</v>
      </c>
      <c r="Q137" s="115">
        <v>10.97</v>
      </c>
      <c r="R137" s="63">
        <f t="shared" si="4"/>
        <v>607</v>
      </c>
      <c r="S137" s="115">
        <f t="shared" si="4"/>
        <v>2676.96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168</v>
      </c>
      <c r="I138" s="115">
        <v>296.63</v>
      </c>
      <c r="J138" s="63">
        <v>97</v>
      </c>
      <c r="K138" s="115">
        <v>214.12</v>
      </c>
      <c r="L138" s="63">
        <v>58</v>
      </c>
      <c r="M138" s="115">
        <v>769.09</v>
      </c>
      <c r="N138" s="63">
        <v>69</v>
      </c>
      <c r="O138" s="115">
        <v>604.57000000000005</v>
      </c>
      <c r="P138" s="63">
        <v>7</v>
      </c>
      <c r="Q138" s="115">
        <v>24.3</v>
      </c>
      <c r="R138" s="63">
        <f t="shared" si="4"/>
        <v>399</v>
      </c>
      <c r="S138" s="115">
        <f t="shared" si="4"/>
        <v>1908.7100000000003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25</v>
      </c>
      <c r="I139" s="115">
        <v>23.26</v>
      </c>
      <c r="J139" s="63">
        <v>98</v>
      </c>
      <c r="K139" s="115">
        <v>334.54</v>
      </c>
      <c r="L139" s="63">
        <v>46</v>
      </c>
      <c r="M139" s="115">
        <v>317.33999999999997</v>
      </c>
      <c r="N139" s="63">
        <v>600</v>
      </c>
      <c r="O139" s="115">
        <v>6456.34</v>
      </c>
      <c r="P139" s="63">
        <v>44</v>
      </c>
      <c r="Q139" s="115">
        <v>141.87</v>
      </c>
      <c r="R139" s="63">
        <f t="shared" si="4"/>
        <v>813</v>
      </c>
      <c r="S139" s="115">
        <f t="shared" si="4"/>
        <v>7273.35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730</v>
      </c>
      <c r="I140" s="115">
        <v>583.6</v>
      </c>
      <c r="J140" s="63">
        <v>190</v>
      </c>
      <c r="K140" s="115">
        <v>106.3</v>
      </c>
      <c r="L140" s="63">
        <v>15</v>
      </c>
      <c r="M140" s="115">
        <v>38.28</v>
      </c>
      <c r="N140" s="63">
        <v>44</v>
      </c>
      <c r="O140" s="115">
        <v>369.44</v>
      </c>
      <c r="P140" s="63">
        <v>13</v>
      </c>
      <c r="Q140" s="115">
        <v>12.77</v>
      </c>
      <c r="R140" s="63">
        <f t="shared" si="4"/>
        <v>992</v>
      </c>
      <c r="S140" s="115">
        <f t="shared" si="4"/>
        <v>1110.3899999999999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43</v>
      </c>
      <c r="I141" s="115">
        <v>52.34</v>
      </c>
      <c r="J141" s="63">
        <v>38</v>
      </c>
      <c r="K141" s="115">
        <v>236.54</v>
      </c>
      <c r="L141" s="63">
        <v>8</v>
      </c>
      <c r="M141" s="115">
        <v>81.680000000000007</v>
      </c>
      <c r="N141" s="63">
        <v>49</v>
      </c>
      <c r="O141" s="115">
        <v>1014.59</v>
      </c>
      <c r="P141" s="63">
        <v>1</v>
      </c>
      <c r="Q141" s="115">
        <v>0.25</v>
      </c>
      <c r="R141" s="63">
        <f t="shared" si="4"/>
        <v>139</v>
      </c>
      <c r="S141" s="115">
        <f t="shared" si="4"/>
        <v>1385.4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106</v>
      </c>
      <c r="I142" s="115">
        <v>65.89</v>
      </c>
      <c r="J142" s="63">
        <v>72</v>
      </c>
      <c r="K142" s="115">
        <v>43.33</v>
      </c>
      <c r="L142" s="63">
        <v>12</v>
      </c>
      <c r="M142" s="115">
        <v>20.41</v>
      </c>
      <c r="N142" s="63">
        <v>18</v>
      </c>
      <c r="O142" s="115">
        <v>117.66</v>
      </c>
      <c r="P142" s="63">
        <v>0</v>
      </c>
      <c r="Q142" s="115">
        <v>0</v>
      </c>
      <c r="R142" s="63">
        <f t="shared" si="4"/>
        <v>208</v>
      </c>
      <c r="S142" s="115">
        <f t="shared" si="4"/>
        <v>247.29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2895</v>
      </c>
      <c r="I143" s="117">
        <v>1631.8</v>
      </c>
      <c r="J143" s="116">
        <v>2024</v>
      </c>
      <c r="K143" s="117">
        <v>4089.4700000000003</v>
      </c>
      <c r="L143" s="116">
        <v>329</v>
      </c>
      <c r="M143" s="117">
        <v>2098.23</v>
      </c>
      <c r="N143" s="116">
        <v>1603</v>
      </c>
      <c r="O143" s="117">
        <v>18462.439999999999</v>
      </c>
      <c r="P143" s="116">
        <v>132</v>
      </c>
      <c r="Q143" s="117">
        <v>209.42</v>
      </c>
      <c r="R143" s="116">
        <f t="shared" si="4"/>
        <v>6983</v>
      </c>
      <c r="S143" s="117">
        <f>SUM(S131:S142)</f>
        <v>26491.360000000001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2</v>
      </c>
      <c r="I144" s="115">
        <v>0.15</v>
      </c>
      <c r="J144" s="63">
        <v>1</v>
      </c>
      <c r="K144" s="115">
        <v>0.08</v>
      </c>
      <c r="L144" s="63">
        <v>28</v>
      </c>
      <c r="M144" s="115">
        <v>706.97</v>
      </c>
      <c r="N144" s="63">
        <v>4</v>
      </c>
      <c r="O144" s="115">
        <v>0.32</v>
      </c>
      <c r="P144" s="63">
        <v>1</v>
      </c>
      <c r="Q144" s="115">
        <v>1.26</v>
      </c>
      <c r="R144" s="63">
        <f t="shared" si="4"/>
        <v>36</v>
      </c>
      <c r="S144" s="115">
        <f t="shared" si="4"/>
        <v>708.78000000000009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5</v>
      </c>
      <c r="I145" s="115">
        <v>4.21</v>
      </c>
      <c r="J145" s="63">
        <v>1</v>
      </c>
      <c r="K145" s="115">
        <v>0.09</v>
      </c>
      <c r="L145" s="63">
        <v>3</v>
      </c>
      <c r="M145" s="115">
        <v>41.65</v>
      </c>
      <c r="N145" s="63">
        <v>45</v>
      </c>
      <c r="O145" s="115">
        <v>1388.6</v>
      </c>
      <c r="P145" s="63">
        <v>0</v>
      </c>
      <c r="Q145" s="115">
        <v>0</v>
      </c>
      <c r="R145" s="63">
        <f t="shared" si="4"/>
        <v>54</v>
      </c>
      <c r="S145" s="115">
        <f t="shared" si="4"/>
        <v>1434.55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21</v>
      </c>
      <c r="I146" s="115">
        <v>15.25</v>
      </c>
      <c r="J146" s="63">
        <v>21</v>
      </c>
      <c r="K146" s="115">
        <v>23.67</v>
      </c>
      <c r="L146" s="63">
        <v>72</v>
      </c>
      <c r="M146" s="115">
        <v>741.24</v>
      </c>
      <c r="N146" s="63">
        <v>435</v>
      </c>
      <c r="O146" s="115">
        <v>7311.64</v>
      </c>
      <c r="P146" s="63">
        <v>2</v>
      </c>
      <c r="Q146" s="115">
        <v>5.0599999999999996</v>
      </c>
      <c r="R146" s="63">
        <f t="shared" si="4"/>
        <v>551</v>
      </c>
      <c r="S146" s="115">
        <f t="shared" si="4"/>
        <v>8096.8600000000006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1</v>
      </c>
      <c r="I147" s="115">
        <v>0.03</v>
      </c>
      <c r="J147" s="63">
        <v>1</v>
      </c>
      <c r="K147" s="115">
        <v>0.02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2</v>
      </c>
      <c r="S147" s="115">
        <f t="shared" si="4"/>
        <v>0.05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1</v>
      </c>
      <c r="I148" s="115">
        <v>0.13</v>
      </c>
      <c r="J148" s="63">
        <v>2</v>
      </c>
      <c r="K148" s="115">
        <v>0.41</v>
      </c>
      <c r="L148" s="63">
        <v>0</v>
      </c>
      <c r="M148" s="115">
        <v>0</v>
      </c>
      <c r="N148" s="63">
        <v>2</v>
      </c>
      <c r="O148" s="115">
        <v>28.54</v>
      </c>
      <c r="P148" s="63">
        <v>0</v>
      </c>
      <c r="Q148" s="115">
        <v>0</v>
      </c>
      <c r="R148" s="63">
        <f t="shared" si="4"/>
        <v>5</v>
      </c>
      <c r="S148" s="115">
        <f t="shared" si="4"/>
        <v>29.08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4</v>
      </c>
      <c r="I149" s="115">
        <v>0.98</v>
      </c>
      <c r="J149" s="63">
        <v>11</v>
      </c>
      <c r="K149" s="115">
        <v>2.5099999999999998</v>
      </c>
      <c r="L149" s="63">
        <v>0</v>
      </c>
      <c r="M149" s="115">
        <v>0</v>
      </c>
      <c r="N149" s="63">
        <v>42</v>
      </c>
      <c r="O149" s="115">
        <v>323.37</v>
      </c>
      <c r="P149" s="63">
        <v>2</v>
      </c>
      <c r="Q149" s="115">
        <v>0.08</v>
      </c>
      <c r="R149" s="63">
        <f t="shared" si="4"/>
        <v>59</v>
      </c>
      <c r="S149" s="115">
        <f t="shared" si="4"/>
        <v>326.94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32</v>
      </c>
      <c r="I150" s="117">
        <v>20.75</v>
      </c>
      <c r="J150" s="116">
        <v>37</v>
      </c>
      <c r="K150" s="117">
        <v>26.78</v>
      </c>
      <c r="L150" s="116">
        <v>101</v>
      </c>
      <c r="M150" s="117">
        <v>1489.86</v>
      </c>
      <c r="N150" s="116">
        <v>498</v>
      </c>
      <c r="O150" s="117">
        <v>9052.4699999999993</v>
      </c>
      <c r="P150" s="116">
        <v>5</v>
      </c>
      <c r="Q150" s="117">
        <v>6.4</v>
      </c>
      <c r="R150" s="116">
        <f t="shared" si="4"/>
        <v>673</v>
      </c>
      <c r="S150" s="117">
        <f>SUM(S144:S149)</f>
        <v>10596.26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14744</v>
      </c>
      <c r="I151" s="115">
        <v>28445.040000000001</v>
      </c>
      <c r="J151" s="63">
        <v>5049</v>
      </c>
      <c r="K151" s="115">
        <v>9966.2099999999991</v>
      </c>
      <c r="L151" s="63">
        <v>1636</v>
      </c>
      <c r="M151" s="115">
        <v>6809.19</v>
      </c>
      <c r="N151" s="63">
        <v>2540</v>
      </c>
      <c r="O151" s="115">
        <v>23639.73</v>
      </c>
      <c r="P151" s="63">
        <v>653</v>
      </c>
      <c r="Q151" s="115">
        <v>1088.47</v>
      </c>
      <c r="R151" s="63">
        <f t="shared" si="4"/>
        <v>24622</v>
      </c>
      <c r="S151" s="115">
        <f>+I151+K151+M151+O151+Q151</f>
        <v>69948.639999999999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14744</v>
      </c>
      <c r="I152" s="117">
        <v>28445.040000000001</v>
      </c>
      <c r="J152" s="116">
        <v>5049</v>
      </c>
      <c r="K152" s="117">
        <v>9966.2099999999991</v>
      </c>
      <c r="L152" s="116">
        <v>1636</v>
      </c>
      <c r="M152" s="117">
        <v>6809.19</v>
      </c>
      <c r="N152" s="116">
        <v>2540</v>
      </c>
      <c r="O152" s="117">
        <v>23639.73</v>
      </c>
      <c r="P152" s="116">
        <v>653</v>
      </c>
      <c r="Q152" s="117">
        <v>1088.47</v>
      </c>
      <c r="R152" s="116">
        <f t="shared" si="4"/>
        <v>24622</v>
      </c>
      <c r="S152" s="117">
        <f>SUM(S151)</f>
        <v>69948.639999999999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63</v>
      </c>
      <c r="I155" s="115">
        <v>94.21</v>
      </c>
      <c r="J155" s="63">
        <v>35</v>
      </c>
      <c r="K155" s="115">
        <v>40.01</v>
      </c>
      <c r="L155" s="63">
        <v>35</v>
      </c>
      <c r="M155" s="115">
        <v>109.13</v>
      </c>
      <c r="N155" s="63">
        <v>67</v>
      </c>
      <c r="O155" s="115">
        <v>166.23</v>
      </c>
      <c r="P155" s="63">
        <v>9</v>
      </c>
      <c r="Q155" s="115">
        <v>25.33</v>
      </c>
      <c r="R155" s="63">
        <f t="shared" ref="R155:S186" si="5">+H155+J155+L155+N155+P155</f>
        <v>209</v>
      </c>
      <c r="S155" s="115">
        <f>+I155+K155+M155+O155+Q155</f>
        <v>434.90999999999997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63</v>
      </c>
      <c r="I157" s="117">
        <v>94.21</v>
      </c>
      <c r="J157" s="116">
        <v>35</v>
      </c>
      <c r="K157" s="117">
        <v>40.01</v>
      </c>
      <c r="L157" s="116">
        <v>35</v>
      </c>
      <c r="M157" s="117">
        <v>109.13</v>
      </c>
      <c r="N157" s="116">
        <v>67</v>
      </c>
      <c r="O157" s="117">
        <v>166.23</v>
      </c>
      <c r="P157" s="116">
        <v>9</v>
      </c>
      <c r="Q157" s="117">
        <v>25.33</v>
      </c>
      <c r="R157" s="116">
        <f t="shared" si="5"/>
        <v>209</v>
      </c>
      <c r="S157" s="117">
        <f>SUM(S153:S156)</f>
        <v>434.90999999999997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42358</v>
      </c>
      <c r="I158" s="117">
        <v>127163.48</v>
      </c>
      <c r="J158" s="118">
        <v>18279</v>
      </c>
      <c r="K158" s="117">
        <v>141491.91</v>
      </c>
      <c r="L158" s="118">
        <v>5799</v>
      </c>
      <c r="M158" s="117">
        <v>129603.27</v>
      </c>
      <c r="N158" s="118">
        <v>14846</v>
      </c>
      <c r="O158" s="117">
        <v>707576.85</v>
      </c>
      <c r="P158" s="118">
        <v>2155</v>
      </c>
      <c r="Q158" s="117">
        <v>14275.43</v>
      </c>
      <c r="R158" s="118">
        <f t="shared" si="5"/>
        <v>83437</v>
      </c>
      <c r="S158" s="117">
        <f>+S157+S152+S150+S143+S130+S99+S91+S89</f>
        <v>1120110.9400000002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46702</v>
      </c>
      <c r="I159" s="120">
        <v>453210.61</v>
      </c>
      <c r="J159" s="119">
        <v>19151</v>
      </c>
      <c r="K159" s="120">
        <v>321435.43</v>
      </c>
      <c r="L159" s="119">
        <v>6349</v>
      </c>
      <c r="M159" s="120">
        <v>297024.14</v>
      </c>
      <c r="N159" s="119">
        <v>17419</v>
      </c>
      <c r="O159" s="120">
        <v>1843911.13</v>
      </c>
      <c r="P159" s="119">
        <v>2637</v>
      </c>
      <c r="Q159" s="120">
        <v>48962.75</v>
      </c>
      <c r="R159" s="119">
        <f t="shared" si="5"/>
        <v>92258</v>
      </c>
      <c r="S159" s="120">
        <f>+S158+S78</f>
        <v>2964544.0600000005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5</v>
      </c>
      <c r="O162" s="115">
        <v>54.63</v>
      </c>
      <c r="P162" s="63">
        <v>2</v>
      </c>
      <c r="Q162" s="115">
        <v>0.13</v>
      </c>
      <c r="R162" s="63">
        <f t="shared" si="5"/>
        <v>7</v>
      </c>
      <c r="S162" s="115">
        <f t="shared" si="5"/>
        <v>54.760000000000005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10</v>
      </c>
      <c r="I163" s="115">
        <v>24.9</v>
      </c>
      <c r="J163" s="63">
        <v>32</v>
      </c>
      <c r="K163" s="115">
        <v>394.61</v>
      </c>
      <c r="L163" s="63">
        <v>0</v>
      </c>
      <c r="M163" s="115">
        <v>0</v>
      </c>
      <c r="N163" s="63">
        <v>68</v>
      </c>
      <c r="O163" s="115">
        <v>1771.44</v>
      </c>
      <c r="P163" s="63">
        <v>4</v>
      </c>
      <c r="Q163" s="115">
        <v>3.5</v>
      </c>
      <c r="R163" s="63">
        <f t="shared" si="5"/>
        <v>114</v>
      </c>
      <c r="S163" s="115">
        <f t="shared" si="5"/>
        <v>2194.4499999999998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23</v>
      </c>
      <c r="I164" s="115">
        <v>50.1</v>
      </c>
      <c r="J164" s="63">
        <v>36</v>
      </c>
      <c r="K164" s="115">
        <v>194.34</v>
      </c>
      <c r="L164" s="63">
        <v>0</v>
      </c>
      <c r="M164" s="115">
        <v>0</v>
      </c>
      <c r="N164" s="63">
        <v>1</v>
      </c>
      <c r="O164" s="115">
        <v>1.84</v>
      </c>
      <c r="P164" s="63">
        <v>0</v>
      </c>
      <c r="Q164" s="115">
        <v>0</v>
      </c>
      <c r="R164" s="63">
        <f t="shared" si="5"/>
        <v>60</v>
      </c>
      <c r="S164" s="115">
        <f t="shared" si="5"/>
        <v>246.28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4</v>
      </c>
      <c r="I167" s="115">
        <v>42.25</v>
      </c>
      <c r="J167" s="63">
        <v>20</v>
      </c>
      <c r="K167" s="115">
        <v>164.7</v>
      </c>
      <c r="L167" s="63">
        <v>83</v>
      </c>
      <c r="M167" s="115">
        <v>1198.26</v>
      </c>
      <c r="N167" s="63">
        <v>155</v>
      </c>
      <c r="O167" s="115">
        <v>3701.55</v>
      </c>
      <c r="P167" s="63">
        <v>60</v>
      </c>
      <c r="Q167" s="115">
        <v>815.64</v>
      </c>
      <c r="R167" s="63">
        <f t="shared" si="5"/>
        <v>322</v>
      </c>
      <c r="S167" s="115">
        <f t="shared" si="5"/>
        <v>5922.4000000000005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91</v>
      </c>
      <c r="I168" s="115">
        <v>648.6</v>
      </c>
      <c r="J168" s="63">
        <v>101</v>
      </c>
      <c r="K168" s="115">
        <v>3053.06</v>
      </c>
      <c r="L168" s="63">
        <v>61</v>
      </c>
      <c r="M168" s="115">
        <v>1424.98</v>
      </c>
      <c r="N168" s="63">
        <v>606</v>
      </c>
      <c r="O168" s="115">
        <v>17168.419999999998</v>
      </c>
      <c r="P168" s="63">
        <v>39</v>
      </c>
      <c r="Q168" s="115">
        <v>671.71</v>
      </c>
      <c r="R168" s="63">
        <f t="shared" si="5"/>
        <v>898</v>
      </c>
      <c r="S168" s="115">
        <f t="shared" si="5"/>
        <v>22966.769999999997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243</v>
      </c>
      <c r="I172" s="115">
        <v>822.33</v>
      </c>
      <c r="J172" s="63">
        <v>80</v>
      </c>
      <c r="K172" s="115">
        <v>343.09</v>
      </c>
      <c r="L172" s="63">
        <v>23</v>
      </c>
      <c r="M172" s="115">
        <v>45.61</v>
      </c>
      <c r="N172" s="63">
        <v>19</v>
      </c>
      <c r="O172" s="115">
        <v>95.24</v>
      </c>
      <c r="P172" s="63">
        <v>1</v>
      </c>
      <c r="Q172" s="115">
        <v>1.19</v>
      </c>
      <c r="R172" s="63">
        <f t="shared" si="5"/>
        <v>366</v>
      </c>
      <c r="S172" s="115">
        <f t="shared" si="5"/>
        <v>1307.46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127</v>
      </c>
      <c r="I173" s="115">
        <v>461.64</v>
      </c>
      <c r="J173" s="63">
        <v>100</v>
      </c>
      <c r="K173" s="115">
        <v>795.54</v>
      </c>
      <c r="L173" s="63">
        <v>21</v>
      </c>
      <c r="M173" s="115">
        <v>132.19</v>
      </c>
      <c r="N173" s="63">
        <v>13</v>
      </c>
      <c r="O173" s="115">
        <v>114.18</v>
      </c>
      <c r="P173" s="63">
        <v>2</v>
      </c>
      <c r="Q173" s="115">
        <v>6.82</v>
      </c>
      <c r="R173" s="63">
        <f t="shared" si="5"/>
        <v>263</v>
      </c>
      <c r="S173" s="115">
        <f t="shared" si="5"/>
        <v>1510.37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346</v>
      </c>
      <c r="I174" s="117">
        <v>2049.8200000000002</v>
      </c>
      <c r="J174" s="116">
        <v>264</v>
      </c>
      <c r="K174" s="117">
        <v>4945.34</v>
      </c>
      <c r="L174" s="116">
        <v>140</v>
      </c>
      <c r="M174" s="117">
        <v>2801.04</v>
      </c>
      <c r="N174" s="116">
        <v>781</v>
      </c>
      <c r="O174" s="117">
        <v>22907.3</v>
      </c>
      <c r="P174" s="116">
        <v>100</v>
      </c>
      <c r="Q174" s="117">
        <v>1498.99</v>
      </c>
      <c r="R174" s="116">
        <f t="shared" si="5"/>
        <v>1631</v>
      </c>
      <c r="S174" s="117">
        <f>SUM(S160:S173)</f>
        <v>34202.49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58</v>
      </c>
      <c r="I177" s="115">
        <v>26.87</v>
      </c>
      <c r="J177" s="63">
        <v>20</v>
      </c>
      <c r="K177" s="115">
        <v>122.35</v>
      </c>
      <c r="L177" s="63">
        <v>10</v>
      </c>
      <c r="M177" s="115">
        <v>11.11</v>
      </c>
      <c r="N177" s="63">
        <v>15</v>
      </c>
      <c r="O177" s="115">
        <v>118.04</v>
      </c>
      <c r="P177" s="63">
        <v>14</v>
      </c>
      <c r="Q177" s="115">
        <v>12.52</v>
      </c>
      <c r="R177" s="63">
        <f t="shared" si="5"/>
        <v>117</v>
      </c>
      <c r="S177" s="115">
        <f>+I177+K177+M177+O177+Q177</f>
        <v>290.89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58</v>
      </c>
      <c r="I178" s="117">
        <v>26.87</v>
      </c>
      <c r="J178" s="118">
        <v>20</v>
      </c>
      <c r="K178" s="117">
        <v>122.35</v>
      </c>
      <c r="L178" s="118">
        <v>10</v>
      </c>
      <c r="M178" s="117">
        <v>11.11</v>
      </c>
      <c r="N178" s="118">
        <v>15</v>
      </c>
      <c r="O178" s="117">
        <v>118.04</v>
      </c>
      <c r="P178" s="118">
        <v>14</v>
      </c>
      <c r="Q178" s="117">
        <v>12.52</v>
      </c>
      <c r="R178" s="118">
        <f t="shared" si="5"/>
        <v>117</v>
      </c>
      <c r="S178" s="117">
        <f>SUM(S175:S177)</f>
        <v>290.89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396</v>
      </c>
      <c r="I179" s="117">
        <v>2076.69</v>
      </c>
      <c r="J179" s="118">
        <v>279</v>
      </c>
      <c r="K179" s="117">
        <v>5067.6899999999996</v>
      </c>
      <c r="L179" s="118">
        <v>147</v>
      </c>
      <c r="M179" s="117">
        <v>2812.15</v>
      </c>
      <c r="N179" s="118">
        <v>788</v>
      </c>
      <c r="O179" s="117">
        <v>23025.34</v>
      </c>
      <c r="P179" s="118">
        <v>112</v>
      </c>
      <c r="Q179" s="117">
        <v>1511.51</v>
      </c>
      <c r="R179" s="118">
        <f t="shared" si="5"/>
        <v>1722</v>
      </c>
      <c r="S179" s="117">
        <f>+S178+S174</f>
        <v>34493.379999999997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396</v>
      </c>
      <c r="I180" s="120">
        <v>2076.69</v>
      </c>
      <c r="J180" s="119">
        <v>279</v>
      </c>
      <c r="K180" s="120">
        <v>5067.6899999999996</v>
      </c>
      <c r="L180" s="119">
        <v>147</v>
      </c>
      <c r="M180" s="120">
        <v>2812.15</v>
      </c>
      <c r="N180" s="119">
        <v>788</v>
      </c>
      <c r="O180" s="120">
        <v>23025.34</v>
      </c>
      <c r="P180" s="119">
        <v>112</v>
      </c>
      <c r="Q180" s="120">
        <v>1511.51</v>
      </c>
      <c r="R180" s="119">
        <f t="shared" si="5"/>
        <v>1722</v>
      </c>
      <c r="S180" s="120">
        <f>+S179</f>
        <v>34493.379999999997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7380</v>
      </c>
      <c r="I181" s="115">
        <v>1472.13</v>
      </c>
      <c r="J181" s="63">
        <v>2646</v>
      </c>
      <c r="K181" s="115">
        <v>445.61</v>
      </c>
      <c r="L181" s="63">
        <v>1317</v>
      </c>
      <c r="M181" s="115">
        <v>658.8</v>
      </c>
      <c r="N181" s="63">
        <v>2006</v>
      </c>
      <c r="O181" s="115">
        <v>2639.21</v>
      </c>
      <c r="P181" s="63">
        <v>403</v>
      </c>
      <c r="Q181" s="115">
        <v>79.98</v>
      </c>
      <c r="R181" s="63">
        <f t="shared" si="5"/>
        <v>13752</v>
      </c>
      <c r="S181" s="115">
        <f t="shared" si="5"/>
        <v>5295.73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336</v>
      </c>
      <c r="K182" s="115">
        <v>128.97999999999999</v>
      </c>
      <c r="L182" s="63">
        <v>200</v>
      </c>
      <c r="M182" s="115">
        <v>651.09</v>
      </c>
      <c r="N182" s="63">
        <v>193</v>
      </c>
      <c r="O182" s="115">
        <v>388.38</v>
      </c>
      <c r="P182" s="63">
        <v>1</v>
      </c>
      <c r="Q182" s="115">
        <v>4.84</v>
      </c>
      <c r="R182" s="63">
        <f t="shared" si="5"/>
        <v>730</v>
      </c>
      <c r="S182" s="115">
        <f t="shared" si="5"/>
        <v>1173.29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30</v>
      </c>
      <c r="I183" s="115">
        <v>3.49</v>
      </c>
      <c r="J183" s="63">
        <v>139</v>
      </c>
      <c r="K183" s="115">
        <v>24.98</v>
      </c>
      <c r="L183" s="63">
        <v>5</v>
      </c>
      <c r="M183" s="115">
        <v>3.17</v>
      </c>
      <c r="N183" s="63">
        <v>45</v>
      </c>
      <c r="O183" s="115">
        <v>5.3</v>
      </c>
      <c r="P183" s="63">
        <v>31</v>
      </c>
      <c r="Q183" s="115">
        <v>5.24</v>
      </c>
      <c r="R183" s="63">
        <f t="shared" si="5"/>
        <v>250</v>
      </c>
      <c r="S183" s="115">
        <f t="shared" si="5"/>
        <v>42.18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9</v>
      </c>
      <c r="I184" s="115">
        <v>2.35</v>
      </c>
      <c r="J184" s="63">
        <v>0</v>
      </c>
      <c r="K184" s="115">
        <v>0</v>
      </c>
      <c r="L184" s="63">
        <v>3</v>
      </c>
      <c r="M184" s="115">
        <v>0.36</v>
      </c>
      <c r="N184" s="63">
        <v>3</v>
      </c>
      <c r="O184" s="115">
        <v>0.81</v>
      </c>
      <c r="P184" s="63">
        <v>0</v>
      </c>
      <c r="Q184" s="115">
        <v>0</v>
      </c>
      <c r="R184" s="63">
        <f t="shared" si="5"/>
        <v>15</v>
      </c>
      <c r="S184" s="115">
        <f t="shared" si="5"/>
        <v>3.52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443</v>
      </c>
      <c r="I185" s="115">
        <v>48.48</v>
      </c>
      <c r="J185" s="63">
        <v>268</v>
      </c>
      <c r="K185" s="115">
        <v>100.76</v>
      </c>
      <c r="L185" s="63">
        <v>15</v>
      </c>
      <c r="M185" s="115">
        <v>11.97</v>
      </c>
      <c r="N185" s="63">
        <v>386</v>
      </c>
      <c r="O185" s="115">
        <v>349.63</v>
      </c>
      <c r="P185" s="63">
        <v>59</v>
      </c>
      <c r="Q185" s="115">
        <v>10.41</v>
      </c>
      <c r="R185" s="63">
        <f t="shared" si="5"/>
        <v>1171</v>
      </c>
      <c r="S185" s="115">
        <f t="shared" si="5"/>
        <v>521.25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154</v>
      </c>
      <c r="I186" s="115">
        <v>12.55</v>
      </c>
      <c r="J186" s="63">
        <v>134</v>
      </c>
      <c r="K186" s="115">
        <v>23.94</v>
      </c>
      <c r="L186" s="63">
        <v>36</v>
      </c>
      <c r="M186" s="115">
        <v>36.21</v>
      </c>
      <c r="N186" s="63">
        <v>919</v>
      </c>
      <c r="O186" s="115">
        <v>552.59</v>
      </c>
      <c r="P186" s="63">
        <v>100</v>
      </c>
      <c r="Q186" s="115">
        <v>32.08</v>
      </c>
      <c r="R186" s="63">
        <f t="shared" si="5"/>
        <v>1343</v>
      </c>
      <c r="S186" s="115">
        <f t="shared" si="5"/>
        <v>657.37000000000012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7937</v>
      </c>
      <c r="I187" s="117">
        <v>1539</v>
      </c>
      <c r="J187" s="118">
        <v>3432</v>
      </c>
      <c r="K187" s="117">
        <v>724.27</v>
      </c>
      <c r="L187" s="118">
        <v>1542</v>
      </c>
      <c r="M187" s="117">
        <v>1361.6</v>
      </c>
      <c r="N187" s="118">
        <v>3315</v>
      </c>
      <c r="O187" s="117">
        <v>3935.92</v>
      </c>
      <c r="P187" s="118">
        <v>540</v>
      </c>
      <c r="Q187" s="117">
        <v>132.55000000000001</v>
      </c>
      <c r="R187" s="118">
        <f t="shared" ref="R187:R194" si="6">+H187+J187+L187+N187+P187</f>
        <v>16766</v>
      </c>
      <c r="S187" s="117">
        <f>SUM(S181:S186)</f>
        <v>7693.34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7937</v>
      </c>
      <c r="I188" s="117">
        <v>1539</v>
      </c>
      <c r="J188" s="118">
        <v>3432</v>
      </c>
      <c r="K188" s="117">
        <v>724.27</v>
      </c>
      <c r="L188" s="118">
        <v>1542</v>
      </c>
      <c r="M188" s="117">
        <v>1361.6</v>
      </c>
      <c r="N188" s="118">
        <v>3315</v>
      </c>
      <c r="O188" s="117">
        <v>3935.92</v>
      </c>
      <c r="P188" s="118">
        <v>540</v>
      </c>
      <c r="Q188" s="117">
        <v>132.55000000000001</v>
      </c>
      <c r="R188" s="118">
        <f t="shared" si="6"/>
        <v>16766</v>
      </c>
      <c r="S188" s="117">
        <f>+S187</f>
        <v>7693.34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7937</v>
      </c>
      <c r="I189" s="120">
        <v>1539</v>
      </c>
      <c r="J189" s="119">
        <v>3432</v>
      </c>
      <c r="K189" s="120">
        <v>724.27</v>
      </c>
      <c r="L189" s="119">
        <v>1542</v>
      </c>
      <c r="M189" s="120">
        <v>1361.6</v>
      </c>
      <c r="N189" s="119">
        <v>3315</v>
      </c>
      <c r="O189" s="120">
        <v>3935.92</v>
      </c>
      <c r="P189" s="119">
        <v>540</v>
      </c>
      <c r="Q189" s="120">
        <v>132.55000000000001</v>
      </c>
      <c r="R189" s="119">
        <f t="shared" si="6"/>
        <v>16766</v>
      </c>
      <c r="S189" s="120">
        <f>+S188</f>
        <v>7693.34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456826.3</v>
      </c>
      <c r="J195" s="117"/>
      <c r="K195" s="121">
        <f>+K194+K189+K180+K159</f>
        <v>327227.39</v>
      </c>
      <c r="L195" s="117"/>
      <c r="M195" s="121">
        <f>+M194+M189+M180+M159</f>
        <v>301197.89</v>
      </c>
      <c r="N195" s="117"/>
      <c r="O195" s="121">
        <f>+O194+O189+O180+O159</f>
        <v>1870872.39</v>
      </c>
      <c r="P195" s="117"/>
      <c r="Q195" s="121">
        <f>+Q194+Q189+Q180+Q159</f>
        <v>50606.81</v>
      </c>
      <c r="R195" s="117"/>
      <c r="S195" s="121">
        <f>+S194+S189+S180+S159</f>
        <v>3006730.7800000007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2.625" style="323" bestFit="1" customWidth="1"/>
    <col min="20" max="16384" width="9" style="323"/>
  </cols>
  <sheetData>
    <row r="1" spans="1:19" x14ac:dyDescent="0.25">
      <c r="A1" s="382" t="s">
        <v>634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813</v>
      </c>
      <c r="I5" s="115">
        <v>88.26</v>
      </c>
      <c r="J5" s="63">
        <v>412</v>
      </c>
      <c r="K5" s="115">
        <v>38.22</v>
      </c>
      <c r="L5" s="63">
        <v>118</v>
      </c>
      <c r="M5" s="115">
        <v>24.13</v>
      </c>
      <c r="N5" s="63">
        <v>181</v>
      </c>
      <c r="O5" s="115">
        <v>36.840000000000003</v>
      </c>
      <c r="P5" s="63">
        <v>141</v>
      </c>
      <c r="Q5" s="115">
        <v>119.96</v>
      </c>
      <c r="R5" s="63">
        <f t="shared" ref="R5:S20" si="0">+H5+J5+L5+N5+P5</f>
        <v>1665</v>
      </c>
      <c r="S5" s="115">
        <f t="shared" si="0"/>
        <v>307.41000000000003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47</v>
      </c>
      <c r="I6" s="115">
        <v>26.16</v>
      </c>
      <c r="J6" s="63">
        <v>22</v>
      </c>
      <c r="K6" s="115">
        <v>5.53</v>
      </c>
      <c r="L6" s="63">
        <v>10</v>
      </c>
      <c r="M6" s="115">
        <v>29.93</v>
      </c>
      <c r="N6" s="63">
        <v>3</v>
      </c>
      <c r="O6" s="115">
        <v>0.35</v>
      </c>
      <c r="P6" s="63">
        <v>14</v>
      </c>
      <c r="Q6" s="115">
        <v>8.39</v>
      </c>
      <c r="R6" s="63">
        <f t="shared" si="0"/>
        <v>96</v>
      </c>
      <c r="S6" s="115">
        <f t="shared" si="0"/>
        <v>70.360000000000014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0.12</v>
      </c>
      <c r="P7" s="63">
        <v>0</v>
      </c>
      <c r="Q7" s="115">
        <v>0</v>
      </c>
      <c r="R7" s="63">
        <f t="shared" si="0"/>
        <v>1</v>
      </c>
      <c r="S7" s="115">
        <f t="shared" si="0"/>
        <v>0.12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18</v>
      </c>
      <c r="I8" s="115">
        <v>2.2000000000000002</v>
      </c>
      <c r="J8" s="63">
        <v>3</v>
      </c>
      <c r="K8" s="115">
        <v>0.18</v>
      </c>
      <c r="L8" s="63">
        <v>1</v>
      </c>
      <c r="M8" s="115">
        <v>0.01</v>
      </c>
      <c r="N8" s="63">
        <v>2</v>
      </c>
      <c r="O8" s="115">
        <v>0.24</v>
      </c>
      <c r="P8" s="63">
        <v>7</v>
      </c>
      <c r="Q8" s="115">
        <v>7.67</v>
      </c>
      <c r="R8" s="63">
        <f t="shared" si="0"/>
        <v>31</v>
      </c>
      <c r="S8" s="115">
        <f t="shared" si="0"/>
        <v>10.3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105</v>
      </c>
      <c r="I9" s="115">
        <v>22.35</v>
      </c>
      <c r="J9" s="63">
        <v>95</v>
      </c>
      <c r="K9" s="115">
        <v>8.8000000000000007</v>
      </c>
      <c r="L9" s="63">
        <v>16</v>
      </c>
      <c r="M9" s="115">
        <v>1.69</v>
      </c>
      <c r="N9" s="63">
        <v>16</v>
      </c>
      <c r="O9" s="115">
        <v>1.87</v>
      </c>
      <c r="P9" s="63">
        <v>9</v>
      </c>
      <c r="Q9" s="115">
        <v>3.63</v>
      </c>
      <c r="R9" s="63">
        <f t="shared" si="0"/>
        <v>241</v>
      </c>
      <c r="S9" s="115">
        <f t="shared" si="0"/>
        <v>38.340000000000003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950</v>
      </c>
      <c r="I10" s="117">
        <v>138.97</v>
      </c>
      <c r="J10" s="116">
        <v>524</v>
      </c>
      <c r="K10" s="117">
        <v>52.73</v>
      </c>
      <c r="L10" s="116">
        <v>144</v>
      </c>
      <c r="M10" s="117">
        <v>55.76</v>
      </c>
      <c r="N10" s="116">
        <v>198</v>
      </c>
      <c r="O10" s="117">
        <v>39.42</v>
      </c>
      <c r="P10" s="116">
        <v>156</v>
      </c>
      <c r="Q10" s="117">
        <v>139.65</v>
      </c>
      <c r="R10" s="116">
        <f t="shared" si="0"/>
        <v>1972</v>
      </c>
      <c r="S10" s="117">
        <f>SUM(S5:S9)</f>
        <v>426.53000000000009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1</v>
      </c>
      <c r="I11" s="115">
        <v>0.13</v>
      </c>
      <c r="J11" s="63">
        <v>0</v>
      </c>
      <c r="K11" s="115">
        <v>0</v>
      </c>
      <c r="L11" s="63">
        <v>0</v>
      </c>
      <c r="M11" s="115">
        <v>0</v>
      </c>
      <c r="N11" s="63">
        <v>0</v>
      </c>
      <c r="O11" s="115">
        <v>0</v>
      </c>
      <c r="P11" s="63">
        <v>278</v>
      </c>
      <c r="Q11" s="115">
        <v>333.57</v>
      </c>
      <c r="R11" s="63">
        <f t="shared" si="0"/>
        <v>279</v>
      </c>
      <c r="S11" s="115">
        <f t="shared" si="0"/>
        <v>333.7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2859</v>
      </c>
      <c r="I12" s="115">
        <v>1962.52</v>
      </c>
      <c r="J12" s="63">
        <v>322</v>
      </c>
      <c r="K12" s="115">
        <v>170.7</v>
      </c>
      <c r="L12" s="63">
        <v>11</v>
      </c>
      <c r="M12" s="115">
        <v>1.62</v>
      </c>
      <c r="N12" s="63">
        <v>6</v>
      </c>
      <c r="O12" s="115">
        <v>6.51</v>
      </c>
      <c r="P12" s="63">
        <v>89</v>
      </c>
      <c r="Q12" s="115">
        <v>61.7</v>
      </c>
      <c r="R12" s="63">
        <f t="shared" si="0"/>
        <v>3287</v>
      </c>
      <c r="S12" s="115">
        <f t="shared" si="0"/>
        <v>2203.0499999999997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76</v>
      </c>
      <c r="I13" s="115">
        <v>24.98</v>
      </c>
      <c r="J13" s="63">
        <v>92</v>
      </c>
      <c r="K13" s="115">
        <v>31.14</v>
      </c>
      <c r="L13" s="63">
        <v>0</v>
      </c>
      <c r="M13" s="115">
        <v>0</v>
      </c>
      <c r="N13" s="63">
        <v>2</v>
      </c>
      <c r="O13" s="115">
        <v>2.11</v>
      </c>
      <c r="P13" s="63">
        <v>0</v>
      </c>
      <c r="Q13" s="115">
        <v>0</v>
      </c>
      <c r="R13" s="63">
        <f t="shared" si="0"/>
        <v>170</v>
      </c>
      <c r="S13" s="115">
        <f t="shared" si="0"/>
        <v>58.230000000000004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4996</v>
      </c>
      <c r="I14" s="115">
        <v>6648.78</v>
      </c>
      <c r="J14" s="63">
        <v>923</v>
      </c>
      <c r="K14" s="115">
        <v>678.89</v>
      </c>
      <c r="L14" s="63">
        <v>2</v>
      </c>
      <c r="M14" s="115">
        <v>1.77</v>
      </c>
      <c r="N14" s="63">
        <v>9</v>
      </c>
      <c r="O14" s="115">
        <v>7.03</v>
      </c>
      <c r="P14" s="63">
        <v>3</v>
      </c>
      <c r="Q14" s="115">
        <v>3.14</v>
      </c>
      <c r="R14" s="63">
        <f t="shared" si="0"/>
        <v>5933</v>
      </c>
      <c r="S14" s="115">
        <f t="shared" si="0"/>
        <v>7339.6100000000006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574</v>
      </c>
      <c r="I15" s="115">
        <v>175.92</v>
      </c>
      <c r="J15" s="63">
        <v>132</v>
      </c>
      <c r="K15" s="115">
        <v>32.1</v>
      </c>
      <c r="L15" s="63">
        <v>12</v>
      </c>
      <c r="M15" s="115">
        <v>7.13</v>
      </c>
      <c r="N15" s="63">
        <v>7</v>
      </c>
      <c r="O15" s="115">
        <v>6.21</v>
      </c>
      <c r="P15" s="63">
        <v>2</v>
      </c>
      <c r="Q15" s="115">
        <v>0.1</v>
      </c>
      <c r="R15" s="63">
        <f t="shared" si="0"/>
        <v>727</v>
      </c>
      <c r="S15" s="115">
        <f t="shared" si="0"/>
        <v>221.45999999999998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12</v>
      </c>
      <c r="I16" s="115">
        <v>10.02</v>
      </c>
      <c r="J16" s="63">
        <v>186</v>
      </c>
      <c r="K16" s="115">
        <v>106.3</v>
      </c>
      <c r="L16" s="63">
        <v>42</v>
      </c>
      <c r="M16" s="115">
        <v>37.89</v>
      </c>
      <c r="N16" s="63">
        <v>22</v>
      </c>
      <c r="O16" s="115">
        <v>29.73</v>
      </c>
      <c r="P16" s="63">
        <v>24</v>
      </c>
      <c r="Q16" s="115">
        <v>198.66</v>
      </c>
      <c r="R16" s="63">
        <f t="shared" si="0"/>
        <v>286</v>
      </c>
      <c r="S16" s="115">
        <f t="shared" si="0"/>
        <v>382.59999999999997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8</v>
      </c>
      <c r="I17" s="115">
        <v>15.51</v>
      </c>
      <c r="J17" s="63">
        <v>2</v>
      </c>
      <c r="K17" s="115">
        <v>1.51</v>
      </c>
      <c r="L17" s="63">
        <v>0</v>
      </c>
      <c r="M17" s="115">
        <v>0</v>
      </c>
      <c r="N17" s="63">
        <v>1</v>
      </c>
      <c r="O17" s="115">
        <v>1.36</v>
      </c>
      <c r="P17" s="63">
        <v>0</v>
      </c>
      <c r="Q17" s="115">
        <v>0</v>
      </c>
      <c r="R17" s="63">
        <f t="shared" si="0"/>
        <v>11</v>
      </c>
      <c r="S17" s="115">
        <f t="shared" si="0"/>
        <v>18.38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146</v>
      </c>
      <c r="I18" s="115">
        <v>31.99</v>
      </c>
      <c r="J18" s="63">
        <v>90</v>
      </c>
      <c r="K18" s="115">
        <v>13.32</v>
      </c>
      <c r="L18" s="63">
        <v>11</v>
      </c>
      <c r="M18" s="115">
        <v>2.52</v>
      </c>
      <c r="N18" s="63">
        <v>3</v>
      </c>
      <c r="O18" s="115">
        <v>0.28000000000000003</v>
      </c>
      <c r="P18" s="63">
        <v>24</v>
      </c>
      <c r="Q18" s="115">
        <v>15.87</v>
      </c>
      <c r="R18" s="63">
        <f t="shared" si="0"/>
        <v>274</v>
      </c>
      <c r="S18" s="115">
        <f t="shared" si="0"/>
        <v>63.980000000000004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7387</v>
      </c>
      <c r="I19" s="117">
        <v>8869.85</v>
      </c>
      <c r="J19" s="116">
        <v>1564</v>
      </c>
      <c r="K19" s="117">
        <v>1033.96</v>
      </c>
      <c r="L19" s="116">
        <v>75</v>
      </c>
      <c r="M19" s="117">
        <v>50.93</v>
      </c>
      <c r="N19" s="116">
        <v>48</v>
      </c>
      <c r="O19" s="117">
        <v>53.23</v>
      </c>
      <c r="P19" s="116">
        <v>346</v>
      </c>
      <c r="Q19" s="117">
        <v>613.04</v>
      </c>
      <c r="R19" s="116">
        <f t="shared" si="0"/>
        <v>9420</v>
      </c>
      <c r="S19" s="117">
        <f>SUM(S11:S18)</f>
        <v>10621.009999999998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91</v>
      </c>
      <c r="I20" s="115">
        <v>20.88</v>
      </c>
      <c r="J20" s="63">
        <v>34</v>
      </c>
      <c r="K20" s="115">
        <v>12.86</v>
      </c>
      <c r="L20" s="63">
        <v>25</v>
      </c>
      <c r="M20" s="115">
        <v>8.2799999999999994</v>
      </c>
      <c r="N20" s="63">
        <v>7</v>
      </c>
      <c r="O20" s="115">
        <v>5.73</v>
      </c>
      <c r="P20" s="63">
        <v>3</v>
      </c>
      <c r="Q20" s="115">
        <v>1.77</v>
      </c>
      <c r="R20" s="63">
        <f t="shared" si="0"/>
        <v>160</v>
      </c>
      <c r="S20" s="115">
        <f t="shared" si="0"/>
        <v>49.52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1031</v>
      </c>
      <c r="I21" s="115">
        <v>510.07</v>
      </c>
      <c r="J21" s="63">
        <v>346</v>
      </c>
      <c r="K21" s="115">
        <v>269.55</v>
      </c>
      <c r="L21" s="63">
        <v>2</v>
      </c>
      <c r="M21" s="115">
        <v>0.86</v>
      </c>
      <c r="N21" s="63">
        <v>4</v>
      </c>
      <c r="O21" s="115">
        <v>3.27</v>
      </c>
      <c r="P21" s="63">
        <v>1</v>
      </c>
      <c r="Q21" s="115">
        <v>0.35</v>
      </c>
      <c r="R21" s="63">
        <f t="shared" ref="R21:S54" si="1">+H21+J21+L21+N21+P21</f>
        <v>1384</v>
      </c>
      <c r="S21" s="115">
        <f t="shared" si="1"/>
        <v>784.1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4</v>
      </c>
      <c r="I22" s="115">
        <v>0.24</v>
      </c>
      <c r="J22" s="63">
        <v>2</v>
      </c>
      <c r="K22" s="115">
        <v>0.53</v>
      </c>
      <c r="L22" s="63">
        <v>6</v>
      </c>
      <c r="M22" s="115">
        <v>2.69</v>
      </c>
      <c r="N22" s="63">
        <v>1</v>
      </c>
      <c r="O22" s="115">
        <v>0.32</v>
      </c>
      <c r="P22" s="63">
        <v>1</v>
      </c>
      <c r="Q22" s="115">
        <v>5.15</v>
      </c>
      <c r="R22" s="63">
        <f t="shared" si="1"/>
        <v>14</v>
      </c>
      <c r="S22" s="115">
        <f t="shared" si="1"/>
        <v>8.93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149</v>
      </c>
      <c r="I23" s="115">
        <v>21.12</v>
      </c>
      <c r="J23" s="63">
        <v>23</v>
      </c>
      <c r="K23" s="115">
        <v>4.96</v>
      </c>
      <c r="L23" s="63">
        <v>26</v>
      </c>
      <c r="M23" s="115">
        <v>10.7</v>
      </c>
      <c r="N23" s="63">
        <v>7</v>
      </c>
      <c r="O23" s="115">
        <v>2.0699999999999998</v>
      </c>
      <c r="P23" s="63">
        <v>41</v>
      </c>
      <c r="Q23" s="115">
        <v>11.85</v>
      </c>
      <c r="R23" s="63">
        <f t="shared" si="1"/>
        <v>246</v>
      </c>
      <c r="S23" s="115">
        <f t="shared" si="1"/>
        <v>50.7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0</v>
      </c>
      <c r="I24" s="115">
        <v>0</v>
      </c>
      <c r="J24" s="63">
        <v>3</v>
      </c>
      <c r="K24" s="115">
        <v>0.39</v>
      </c>
      <c r="L24" s="63">
        <v>3</v>
      </c>
      <c r="M24" s="115">
        <v>0.95</v>
      </c>
      <c r="N24" s="63">
        <v>0</v>
      </c>
      <c r="O24" s="115">
        <v>0</v>
      </c>
      <c r="P24" s="63">
        <v>0</v>
      </c>
      <c r="Q24" s="115">
        <v>0</v>
      </c>
      <c r="R24" s="63">
        <f t="shared" si="1"/>
        <v>6</v>
      </c>
      <c r="S24" s="115">
        <f t="shared" si="1"/>
        <v>1.3399999999999999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1281</v>
      </c>
      <c r="I25" s="115">
        <v>671.1</v>
      </c>
      <c r="J25" s="63">
        <v>636</v>
      </c>
      <c r="K25" s="115">
        <v>243.95</v>
      </c>
      <c r="L25" s="63">
        <v>83</v>
      </c>
      <c r="M25" s="115">
        <v>224.64</v>
      </c>
      <c r="N25" s="63">
        <v>7</v>
      </c>
      <c r="O25" s="115">
        <v>4.8499999999999996</v>
      </c>
      <c r="P25" s="63">
        <v>1</v>
      </c>
      <c r="Q25" s="115">
        <v>0.49</v>
      </c>
      <c r="R25" s="63">
        <f t="shared" si="1"/>
        <v>2008</v>
      </c>
      <c r="S25" s="115">
        <f t="shared" si="1"/>
        <v>1145.03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39</v>
      </c>
      <c r="I26" s="115">
        <v>15.87</v>
      </c>
      <c r="J26" s="63">
        <v>224</v>
      </c>
      <c r="K26" s="115">
        <v>86.25</v>
      </c>
      <c r="L26" s="63">
        <v>4</v>
      </c>
      <c r="M26" s="115">
        <v>1.2</v>
      </c>
      <c r="N26" s="63">
        <v>0</v>
      </c>
      <c r="O26" s="115">
        <v>0</v>
      </c>
      <c r="P26" s="63">
        <v>0</v>
      </c>
      <c r="Q26" s="115">
        <v>0</v>
      </c>
      <c r="R26" s="63">
        <f t="shared" si="1"/>
        <v>267</v>
      </c>
      <c r="S26" s="115">
        <f t="shared" si="1"/>
        <v>103.32000000000001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3</v>
      </c>
      <c r="I27" s="115">
        <v>0.11</v>
      </c>
      <c r="J27" s="63">
        <v>2</v>
      </c>
      <c r="K27" s="115">
        <v>0.03</v>
      </c>
      <c r="L27" s="63">
        <v>1</v>
      </c>
      <c r="M27" s="115">
        <v>0.1</v>
      </c>
      <c r="N27" s="63">
        <v>0</v>
      </c>
      <c r="O27" s="115">
        <v>0</v>
      </c>
      <c r="P27" s="63">
        <v>0</v>
      </c>
      <c r="Q27" s="115">
        <v>0</v>
      </c>
      <c r="R27" s="63">
        <f t="shared" si="1"/>
        <v>6</v>
      </c>
      <c r="S27" s="115">
        <f t="shared" si="1"/>
        <v>0.24000000000000002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118</v>
      </c>
      <c r="I28" s="115">
        <v>24.68</v>
      </c>
      <c r="J28" s="63">
        <v>87</v>
      </c>
      <c r="K28" s="115">
        <v>35.76</v>
      </c>
      <c r="L28" s="63">
        <v>135</v>
      </c>
      <c r="M28" s="115">
        <v>399.91</v>
      </c>
      <c r="N28" s="63">
        <v>3</v>
      </c>
      <c r="O28" s="115">
        <v>0.8</v>
      </c>
      <c r="P28" s="63">
        <v>1</v>
      </c>
      <c r="Q28" s="115">
        <v>0.01</v>
      </c>
      <c r="R28" s="63">
        <f t="shared" si="1"/>
        <v>344</v>
      </c>
      <c r="S28" s="115">
        <f t="shared" si="1"/>
        <v>461.16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139</v>
      </c>
      <c r="I29" s="115">
        <v>16.18</v>
      </c>
      <c r="J29" s="63">
        <v>158</v>
      </c>
      <c r="K29" s="115">
        <v>62.68</v>
      </c>
      <c r="L29" s="63">
        <v>24</v>
      </c>
      <c r="M29" s="115">
        <v>9.9600000000000009</v>
      </c>
      <c r="N29" s="63">
        <v>7</v>
      </c>
      <c r="O29" s="115">
        <v>2.75</v>
      </c>
      <c r="P29" s="63">
        <v>3</v>
      </c>
      <c r="Q29" s="115">
        <v>1.48</v>
      </c>
      <c r="R29" s="63">
        <f t="shared" si="1"/>
        <v>331</v>
      </c>
      <c r="S29" s="115">
        <f t="shared" si="1"/>
        <v>93.05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2528</v>
      </c>
      <c r="I31" s="115">
        <v>336.25</v>
      </c>
      <c r="J31" s="63">
        <v>2142</v>
      </c>
      <c r="K31" s="115">
        <v>287.27999999999997</v>
      </c>
      <c r="L31" s="63">
        <v>223</v>
      </c>
      <c r="M31" s="115">
        <v>30.52</v>
      </c>
      <c r="N31" s="63">
        <v>103</v>
      </c>
      <c r="O31" s="115">
        <v>30.9</v>
      </c>
      <c r="P31" s="63">
        <v>23</v>
      </c>
      <c r="Q31" s="115">
        <v>6.36</v>
      </c>
      <c r="R31" s="63">
        <f t="shared" si="1"/>
        <v>5019</v>
      </c>
      <c r="S31" s="115">
        <f t="shared" si="1"/>
        <v>691.31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4857</v>
      </c>
      <c r="I32" s="117">
        <v>1616.5</v>
      </c>
      <c r="J32" s="116">
        <v>3320</v>
      </c>
      <c r="K32" s="117">
        <v>1004.24</v>
      </c>
      <c r="L32" s="116">
        <v>426</v>
      </c>
      <c r="M32" s="117">
        <v>689.81</v>
      </c>
      <c r="N32" s="116">
        <v>131</v>
      </c>
      <c r="O32" s="117">
        <v>50.69</v>
      </c>
      <c r="P32" s="116">
        <v>71</v>
      </c>
      <c r="Q32" s="117">
        <v>27.46</v>
      </c>
      <c r="R32" s="116">
        <f t="shared" si="1"/>
        <v>8805</v>
      </c>
      <c r="S32" s="117">
        <f>SUM(S20:S31)</f>
        <v>3388.7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2</v>
      </c>
      <c r="I33" s="115">
        <v>0.36</v>
      </c>
      <c r="J33" s="63">
        <v>10</v>
      </c>
      <c r="K33" s="115">
        <v>3.05</v>
      </c>
      <c r="L33" s="63">
        <v>0</v>
      </c>
      <c r="M33" s="115">
        <v>0</v>
      </c>
      <c r="N33" s="63">
        <v>0</v>
      </c>
      <c r="O33" s="115">
        <v>0</v>
      </c>
      <c r="P33" s="63">
        <v>4</v>
      </c>
      <c r="Q33" s="115">
        <v>4.08</v>
      </c>
      <c r="R33" s="63">
        <f t="shared" si="1"/>
        <v>16</v>
      </c>
      <c r="S33" s="115">
        <f t="shared" si="1"/>
        <v>7.49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0</v>
      </c>
      <c r="O35" s="115">
        <v>0</v>
      </c>
      <c r="P35" s="63">
        <v>0</v>
      </c>
      <c r="Q35" s="115">
        <v>0</v>
      </c>
      <c r="R35" s="63">
        <f t="shared" si="1"/>
        <v>0</v>
      </c>
      <c r="S35" s="115">
        <f t="shared" si="1"/>
        <v>0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0</v>
      </c>
      <c r="Q36" s="115">
        <v>0</v>
      </c>
      <c r="R36" s="63">
        <f t="shared" si="1"/>
        <v>0</v>
      </c>
      <c r="S36" s="115">
        <f t="shared" si="1"/>
        <v>0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16</v>
      </c>
      <c r="I37" s="115">
        <v>5.14</v>
      </c>
      <c r="J37" s="63">
        <v>4</v>
      </c>
      <c r="K37" s="115">
        <v>0.75</v>
      </c>
      <c r="L37" s="63">
        <v>2</v>
      </c>
      <c r="M37" s="115">
        <v>0.46</v>
      </c>
      <c r="N37" s="63">
        <v>0</v>
      </c>
      <c r="O37" s="115">
        <v>0</v>
      </c>
      <c r="P37" s="63">
        <v>2</v>
      </c>
      <c r="Q37" s="115">
        <v>0.92</v>
      </c>
      <c r="R37" s="63">
        <f t="shared" si="1"/>
        <v>24</v>
      </c>
      <c r="S37" s="115">
        <f t="shared" si="1"/>
        <v>7.27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1</v>
      </c>
      <c r="I38" s="115">
        <v>0.13</v>
      </c>
      <c r="J38" s="63">
        <v>2</v>
      </c>
      <c r="K38" s="115">
        <v>0.54</v>
      </c>
      <c r="L38" s="63">
        <v>0</v>
      </c>
      <c r="M38" s="115">
        <v>0</v>
      </c>
      <c r="N38" s="63">
        <v>0</v>
      </c>
      <c r="O38" s="115">
        <v>0</v>
      </c>
      <c r="P38" s="63">
        <v>1</v>
      </c>
      <c r="Q38" s="115">
        <v>0.15</v>
      </c>
      <c r="R38" s="63">
        <f t="shared" si="1"/>
        <v>4</v>
      </c>
      <c r="S38" s="115">
        <f t="shared" si="1"/>
        <v>0.82000000000000006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150</v>
      </c>
      <c r="I40" s="115">
        <v>210.75</v>
      </c>
      <c r="J40" s="63">
        <v>90</v>
      </c>
      <c r="K40" s="115">
        <v>152.22</v>
      </c>
      <c r="L40" s="63">
        <v>1</v>
      </c>
      <c r="M40" s="115">
        <v>0.05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241</v>
      </c>
      <c r="S40" s="115">
        <f t="shared" si="1"/>
        <v>363.02000000000004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4</v>
      </c>
      <c r="I42" s="115">
        <v>4.68</v>
      </c>
      <c r="J42" s="63">
        <v>5</v>
      </c>
      <c r="K42" s="115">
        <v>3.16</v>
      </c>
      <c r="L42" s="63">
        <v>0</v>
      </c>
      <c r="M42" s="115">
        <v>0</v>
      </c>
      <c r="N42" s="63">
        <v>0</v>
      </c>
      <c r="O42" s="115">
        <v>0</v>
      </c>
      <c r="P42" s="63">
        <v>0</v>
      </c>
      <c r="Q42" s="115">
        <v>0</v>
      </c>
      <c r="R42" s="63">
        <f t="shared" si="1"/>
        <v>9</v>
      </c>
      <c r="S42" s="115">
        <f t="shared" si="1"/>
        <v>7.84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2</v>
      </c>
      <c r="I44" s="115">
        <v>0.18</v>
      </c>
      <c r="J44" s="63">
        <v>1</v>
      </c>
      <c r="K44" s="115">
        <v>0.65</v>
      </c>
      <c r="L44" s="63">
        <v>1</v>
      </c>
      <c r="M44" s="115">
        <v>0.04</v>
      </c>
      <c r="N44" s="63">
        <v>0</v>
      </c>
      <c r="O44" s="115">
        <v>0</v>
      </c>
      <c r="P44" s="63">
        <v>1</v>
      </c>
      <c r="Q44" s="115">
        <v>0.8</v>
      </c>
      <c r="R44" s="63">
        <f t="shared" si="1"/>
        <v>5</v>
      </c>
      <c r="S44" s="115">
        <f t="shared" si="1"/>
        <v>1.6700000000000002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26</v>
      </c>
      <c r="I45" s="115">
        <v>6.45</v>
      </c>
      <c r="J45" s="63">
        <v>25</v>
      </c>
      <c r="K45" s="115">
        <v>7.83</v>
      </c>
      <c r="L45" s="63">
        <v>1</v>
      </c>
      <c r="M45" s="115">
        <v>0.13</v>
      </c>
      <c r="N45" s="63">
        <v>1</v>
      </c>
      <c r="O45" s="115">
        <v>0.17</v>
      </c>
      <c r="P45" s="63">
        <v>1</v>
      </c>
      <c r="Q45" s="115">
        <v>0.18</v>
      </c>
      <c r="R45" s="63">
        <f t="shared" si="1"/>
        <v>54</v>
      </c>
      <c r="S45" s="115">
        <f t="shared" si="1"/>
        <v>14.760000000000002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198</v>
      </c>
      <c r="I46" s="117">
        <v>227.69</v>
      </c>
      <c r="J46" s="116">
        <v>134</v>
      </c>
      <c r="K46" s="117">
        <v>168.2</v>
      </c>
      <c r="L46" s="116">
        <v>5</v>
      </c>
      <c r="M46" s="117">
        <v>0.68</v>
      </c>
      <c r="N46" s="116">
        <v>1</v>
      </c>
      <c r="O46" s="117">
        <v>0.17</v>
      </c>
      <c r="P46" s="116">
        <v>9</v>
      </c>
      <c r="Q46" s="117">
        <v>6.13</v>
      </c>
      <c r="R46" s="116">
        <f t="shared" si="1"/>
        <v>347</v>
      </c>
      <c r="S46" s="117">
        <f>SUM(S33:S45)</f>
        <v>402.87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7758</v>
      </c>
      <c r="I47" s="115">
        <v>2081.34</v>
      </c>
      <c r="J47" s="63">
        <v>4431</v>
      </c>
      <c r="K47" s="115">
        <v>1055.6199999999999</v>
      </c>
      <c r="L47" s="63">
        <v>613</v>
      </c>
      <c r="M47" s="115">
        <v>133.35</v>
      </c>
      <c r="N47" s="63">
        <v>303</v>
      </c>
      <c r="O47" s="115">
        <v>97.14</v>
      </c>
      <c r="P47" s="63">
        <v>471</v>
      </c>
      <c r="Q47" s="115">
        <v>933.2</v>
      </c>
      <c r="R47" s="63">
        <f t="shared" si="1"/>
        <v>13576</v>
      </c>
      <c r="S47" s="115">
        <f>+I47+K47+M47+O47+Q47</f>
        <v>4300.6499999999996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7758</v>
      </c>
      <c r="I48" s="117">
        <v>2081.34</v>
      </c>
      <c r="J48" s="116">
        <v>4431</v>
      </c>
      <c r="K48" s="117">
        <v>1055.6199999999999</v>
      </c>
      <c r="L48" s="116">
        <v>613</v>
      </c>
      <c r="M48" s="117">
        <v>133.35</v>
      </c>
      <c r="N48" s="116">
        <v>303</v>
      </c>
      <c r="O48" s="117">
        <v>97.14</v>
      </c>
      <c r="P48" s="116">
        <v>471</v>
      </c>
      <c r="Q48" s="117">
        <v>933.2</v>
      </c>
      <c r="R48" s="116">
        <f t="shared" si="1"/>
        <v>13576</v>
      </c>
      <c r="S48" s="117">
        <f>SUM(S47)</f>
        <v>4300.6499999999996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13155</v>
      </c>
      <c r="I49" s="115">
        <v>11233.79</v>
      </c>
      <c r="J49" s="63">
        <v>10916</v>
      </c>
      <c r="K49" s="115">
        <v>8067.94</v>
      </c>
      <c r="L49" s="63">
        <v>1924</v>
      </c>
      <c r="M49" s="115">
        <v>2393.4299999999998</v>
      </c>
      <c r="N49" s="63">
        <v>2678</v>
      </c>
      <c r="O49" s="115">
        <v>4307.2700000000004</v>
      </c>
      <c r="P49" s="63">
        <v>343</v>
      </c>
      <c r="Q49" s="115">
        <v>151.93</v>
      </c>
      <c r="R49" s="63">
        <f t="shared" si="1"/>
        <v>29016</v>
      </c>
      <c r="S49" s="115">
        <f>+I49+K49+M49+O49+Q49</f>
        <v>26154.36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13155</v>
      </c>
      <c r="I50" s="117">
        <v>11233.79</v>
      </c>
      <c r="J50" s="116">
        <v>10916</v>
      </c>
      <c r="K50" s="117">
        <v>8067.94</v>
      </c>
      <c r="L50" s="116">
        <v>1924</v>
      </c>
      <c r="M50" s="117">
        <v>2393.4299999999998</v>
      </c>
      <c r="N50" s="116">
        <v>2678</v>
      </c>
      <c r="O50" s="117">
        <v>4307.2700000000004</v>
      </c>
      <c r="P50" s="116">
        <v>343</v>
      </c>
      <c r="Q50" s="117">
        <v>151.93</v>
      </c>
      <c r="R50" s="116">
        <f t="shared" si="1"/>
        <v>29016</v>
      </c>
      <c r="S50" s="117">
        <f>SUM(S49)</f>
        <v>26154.36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17</v>
      </c>
      <c r="I51" s="115">
        <v>10.36</v>
      </c>
      <c r="J51" s="63">
        <v>16</v>
      </c>
      <c r="K51" s="115">
        <v>16.71</v>
      </c>
      <c r="L51" s="63">
        <v>0</v>
      </c>
      <c r="M51" s="115">
        <v>0</v>
      </c>
      <c r="N51" s="63">
        <v>2</v>
      </c>
      <c r="O51" s="115">
        <v>0.17</v>
      </c>
      <c r="P51" s="63">
        <v>0</v>
      </c>
      <c r="Q51" s="115">
        <v>0</v>
      </c>
      <c r="R51" s="63">
        <f t="shared" si="1"/>
        <v>35</v>
      </c>
      <c r="S51" s="115">
        <f t="shared" si="1"/>
        <v>27.240000000000002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54</v>
      </c>
      <c r="I52" s="115">
        <v>32.15</v>
      </c>
      <c r="J52" s="63">
        <v>26</v>
      </c>
      <c r="K52" s="115">
        <v>15.39</v>
      </c>
      <c r="L52" s="63">
        <v>0</v>
      </c>
      <c r="M52" s="115">
        <v>0</v>
      </c>
      <c r="N52" s="63">
        <v>2</v>
      </c>
      <c r="O52" s="115">
        <v>0.89</v>
      </c>
      <c r="P52" s="63">
        <v>0</v>
      </c>
      <c r="Q52" s="115">
        <v>0</v>
      </c>
      <c r="R52" s="63">
        <f t="shared" si="1"/>
        <v>82</v>
      </c>
      <c r="S52" s="115">
        <f t="shared" si="1"/>
        <v>48.43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21</v>
      </c>
      <c r="I53" s="115">
        <v>16.05</v>
      </c>
      <c r="J53" s="63">
        <v>24</v>
      </c>
      <c r="K53" s="115">
        <v>8.7100000000000009</v>
      </c>
      <c r="L53" s="63">
        <v>0</v>
      </c>
      <c r="M53" s="115">
        <v>0</v>
      </c>
      <c r="N53" s="63">
        <v>1</v>
      </c>
      <c r="O53" s="115">
        <v>0.01</v>
      </c>
      <c r="P53" s="63">
        <v>0</v>
      </c>
      <c r="Q53" s="115">
        <v>0</v>
      </c>
      <c r="R53" s="63">
        <f t="shared" si="1"/>
        <v>46</v>
      </c>
      <c r="S53" s="115">
        <f t="shared" si="1"/>
        <v>24.770000000000003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2</v>
      </c>
      <c r="I54" s="115">
        <v>1.5</v>
      </c>
      <c r="J54" s="63">
        <v>55</v>
      </c>
      <c r="K54" s="115">
        <v>67.25</v>
      </c>
      <c r="L54" s="63">
        <v>3</v>
      </c>
      <c r="M54" s="115">
        <v>1.63</v>
      </c>
      <c r="N54" s="63">
        <v>4</v>
      </c>
      <c r="O54" s="115">
        <v>36.94</v>
      </c>
      <c r="P54" s="63">
        <v>42</v>
      </c>
      <c r="Q54" s="115">
        <v>93.32</v>
      </c>
      <c r="R54" s="63">
        <f t="shared" si="1"/>
        <v>106</v>
      </c>
      <c r="S54" s="115">
        <f t="shared" si="1"/>
        <v>200.64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214</v>
      </c>
      <c r="I55" s="115">
        <v>254.71</v>
      </c>
      <c r="J55" s="63">
        <v>183</v>
      </c>
      <c r="K55" s="115">
        <v>188.22</v>
      </c>
      <c r="L55" s="63">
        <v>2</v>
      </c>
      <c r="M55" s="115">
        <v>2.57</v>
      </c>
      <c r="N55" s="63">
        <v>1</v>
      </c>
      <c r="O55" s="115">
        <v>1.92</v>
      </c>
      <c r="P55" s="63">
        <v>0</v>
      </c>
      <c r="Q55" s="115">
        <v>0</v>
      </c>
      <c r="R55" s="63">
        <f t="shared" ref="R55:S89" si="2">+H55+J55+L55+N55+P55</f>
        <v>400</v>
      </c>
      <c r="S55" s="115">
        <f t="shared" si="2"/>
        <v>447.42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204</v>
      </c>
      <c r="I56" s="115">
        <v>96.64</v>
      </c>
      <c r="J56" s="63">
        <v>1</v>
      </c>
      <c r="K56" s="115">
        <v>0.34</v>
      </c>
      <c r="L56" s="63">
        <v>0</v>
      </c>
      <c r="M56" s="115">
        <v>0</v>
      </c>
      <c r="N56" s="63">
        <v>0</v>
      </c>
      <c r="O56" s="115">
        <v>0</v>
      </c>
      <c r="P56" s="63">
        <v>0</v>
      </c>
      <c r="Q56" s="115">
        <v>0</v>
      </c>
      <c r="R56" s="63">
        <f t="shared" si="2"/>
        <v>205</v>
      </c>
      <c r="S56" s="115">
        <f t="shared" si="2"/>
        <v>96.98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466</v>
      </c>
      <c r="I57" s="115">
        <v>58.09</v>
      </c>
      <c r="J57" s="63">
        <v>234</v>
      </c>
      <c r="K57" s="115">
        <v>29.38</v>
      </c>
      <c r="L57" s="63">
        <v>86</v>
      </c>
      <c r="M57" s="115">
        <v>11.01</v>
      </c>
      <c r="N57" s="63">
        <v>43</v>
      </c>
      <c r="O57" s="115">
        <v>9.43</v>
      </c>
      <c r="P57" s="63">
        <v>7</v>
      </c>
      <c r="Q57" s="115">
        <v>1.74</v>
      </c>
      <c r="R57" s="63">
        <f t="shared" si="2"/>
        <v>836</v>
      </c>
      <c r="S57" s="115">
        <f t="shared" si="2"/>
        <v>109.64999999999999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924</v>
      </c>
      <c r="I58" s="117">
        <v>469.5</v>
      </c>
      <c r="J58" s="116">
        <v>499</v>
      </c>
      <c r="K58" s="117">
        <v>326</v>
      </c>
      <c r="L58" s="116">
        <v>91</v>
      </c>
      <c r="M58" s="117">
        <v>15.21</v>
      </c>
      <c r="N58" s="116">
        <v>51</v>
      </c>
      <c r="O58" s="117">
        <v>49.36</v>
      </c>
      <c r="P58" s="116">
        <v>47</v>
      </c>
      <c r="Q58" s="117">
        <v>95.06</v>
      </c>
      <c r="R58" s="116">
        <f t="shared" si="2"/>
        <v>1612</v>
      </c>
      <c r="S58" s="117">
        <f>SUM(S51:S57)</f>
        <v>955.13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443</v>
      </c>
      <c r="I59" s="115">
        <v>343.39</v>
      </c>
      <c r="J59" s="63">
        <v>163</v>
      </c>
      <c r="K59" s="115">
        <v>215.82</v>
      </c>
      <c r="L59" s="63">
        <v>98</v>
      </c>
      <c r="M59" s="115">
        <v>203.5</v>
      </c>
      <c r="N59" s="63">
        <v>169</v>
      </c>
      <c r="O59" s="115">
        <v>343.78</v>
      </c>
      <c r="P59" s="63">
        <v>134</v>
      </c>
      <c r="Q59" s="115">
        <v>523.39</v>
      </c>
      <c r="R59" s="63">
        <f t="shared" si="2"/>
        <v>1007</v>
      </c>
      <c r="S59" s="115">
        <f>+I59+K59+M59+O59+Q59</f>
        <v>1629.88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443</v>
      </c>
      <c r="I60" s="117">
        <v>343.39</v>
      </c>
      <c r="J60" s="116">
        <v>163</v>
      </c>
      <c r="K60" s="117">
        <v>215.82</v>
      </c>
      <c r="L60" s="116">
        <v>98</v>
      </c>
      <c r="M60" s="117">
        <v>203.5</v>
      </c>
      <c r="N60" s="116">
        <v>169</v>
      </c>
      <c r="O60" s="117">
        <v>343.78</v>
      </c>
      <c r="P60" s="116">
        <v>134</v>
      </c>
      <c r="Q60" s="117">
        <v>523.39</v>
      </c>
      <c r="R60" s="116">
        <f t="shared" si="2"/>
        <v>1007</v>
      </c>
      <c r="S60" s="117">
        <f>SUM(S59)</f>
        <v>1629.88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1297</v>
      </c>
      <c r="I62" s="115">
        <v>7638.04</v>
      </c>
      <c r="J62" s="63">
        <v>44</v>
      </c>
      <c r="K62" s="115">
        <v>261.33</v>
      </c>
      <c r="L62" s="63">
        <v>0</v>
      </c>
      <c r="M62" s="115">
        <v>0</v>
      </c>
      <c r="N62" s="63">
        <v>0</v>
      </c>
      <c r="O62" s="115">
        <v>0</v>
      </c>
      <c r="P62" s="63">
        <v>0</v>
      </c>
      <c r="Q62" s="115">
        <v>0</v>
      </c>
      <c r="R62" s="63">
        <f t="shared" si="2"/>
        <v>1341</v>
      </c>
      <c r="S62" s="115">
        <f>+I62+K62+M62+O62+Q62</f>
        <v>7899.37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6999</v>
      </c>
      <c r="I63" s="115">
        <v>4219.7299999999996</v>
      </c>
      <c r="J63" s="63">
        <v>4469</v>
      </c>
      <c r="K63" s="115">
        <v>2855.51</v>
      </c>
      <c r="L63" s="63">
        <v>349</v>
      </c>
      <c r="M63" s="115">
        <v>183.99</v>
      </c>
      <c r="N63" s="63">
        <v>469</v>
      </c>
      <c r="O63" s="115">
        <v>639.35</v>
      </c>
      <c r="P63" s="63">
        <v>184</v>
      </c>
      <c r="Q63" s="115">
        <v>230.87</v>
      </c>
      <c r="R63" s="63">
        <f t="shared" si="2"/>
        <v>12470</v>
      </c>
      <c r="S63" s="115">
        <f>+I63+K63+M63+O63+Q63</f>
        <v>8129.45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7726</v>
      </c>
      <c r="I64" s="117">
        <v>11857.77</v>
      </c>
      <c r="J64" s="116">
        <v>4501</v>
      </c>
      <c r="K64" s="117">
        <v>3116.84</v>
      </c>
      <c r="L64" s="116">
        <v>349</v>
      </c>
      <c r="M64" s="117">
        <v>183.99</v>
      </c>
      <c r="N64" s="116">
        <v>469</v>
      </c>
      <c r="O64" s="117">
        <v>639.35</v>
      </c>
      <c r="P64" s="116">
        <v>184</v>
      </c>
      <c r="Q64" s="117">
        <v>230.87</v>
      </c>
      <c r="R64" s="116">
        <f t="shared" si="2"/>
        <v>13229</v>
      </c>
      <c r="S64" s="117">
        <f>SUM(S61:S63)</f>
        <v>16028.82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17998</v>
      </c>
      <c r="I65" s="115">
        <v>14548.9</v>
      </c>
      <c r="J65" s="63">
        <v>7307</v>
      </c>
      <c r="K65" s="115">
        <v>4163.62</v>
      </c>
      <c r="L65" s="63">
        <v>943</v>
      </c>
      <c r="M65" s="115">
        <v>546.29</v>
      </c>
      <c r="N65" s="63">
        <v>401</v>
      </c>
      <c r="O65" s="115">
        <v>397.45</v>
      </c>
      <c r="P65" s="63">
        <v>108</v>
      </c>
      <c r="Q65" s="115">
        <v>25.22</v>
      </c>
      <c r="R65" s="63">
        <f t="shared" si="2"/>
        <v>26757</v>
      </c>
      <c r="S65" s="115">
        <f>+I65+K65+M65+O65+Q65</f>
        <v>19681.480000000003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17998</v>
      </c>
      <c r="I66" s="117">
        <v>14548.9</v>
      </c>
      <c r="J66" s="118">
        <v>7307</v>
      </c>
      <c r="K66" s="117">
        <v>4163.62</v>
      </c>
      <c r="L66" s="118">
        <v>943</v>
      </c>
      <c r="M66" s="117">
        <v>546.29</v>
      </c>
      <c r="N66" s="118">
        <v>401</v>
      </c>
      <c r="O66" s="117">
        <v>397.45</v>
      </c>
      <c r="P66" s="118">
        <v>108</v>
      </c>
      <c r="Q66" s="117">
        <v>25.22</v>
      </c>
      <c r="R66" s="118">
        <f t="shared" si="2"/>
        <v>26757</v>
      </c>
      <c r="S66" s="117">
        <f>SUM(S65)</f>
        <v>19681.480000000003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1</v>
      </c>
      <c r="K68" s="115">
        <v>0.06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1</v>
      </c>
      <c r="S68" s="115">
        <f t="shared" si="2"/>
        <v>0.06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18</v>
      </c>
      <c r="I72" s="115">
        <v>7.73</v>
      </c>
      <c r="J72" s="63">
        <v>22</v>
      </c>
      <c r="K72" s="115">
        <v>11.25</v>
      </c>
      <c r="L72" s="63">
        <v>0</v>
      </c>
      <c r="M72" s="115">
        <v>0</v>
      </c>
      <c r="N72" s="63">
        <v>0</v>
      </c>
      <c r="O72" s="115">
        <v>0</v>
      </c>
      <c r="P72" s="63">
        <v>0</v>
      </c>
      <c r="Q72" s="115">
        <v>0</v>
      </c>
      <c r="R72" s="63">
        <f t="shared" si="2"/>
        <v>40</v>
      </c>
      <c r="S72" s="115">
        <f t="shared" si="2"/>
        <v>18.98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85</v>
      </c>
      <c r="I73" s="115">
        <v>21.99</v>
      </c>
      <c r="J73" s="63">
        <v>69</v>
      </c>
      <c r="K73" s="115">
        <v>10.25</v>
      </c>
      <c r="L73" s="63">
        <v>8</v>
      </c>
      <c r="M73" s="115">
        <v>0.94</v>
      </c>
      <c r="N73" s="63">
        <v>7</v>
      </c>
      <c r="O73" s="115">
        <v>0.63</v>
      </c>
      <c r="P73" s="63">
        <v>2</v>
      </c>
      <c r="Q73" s="115">
        <v>0.11</v>
      </c>
      <c r="R73" s="63">
        <f t="shared" si="2"/>
        <v>171</v>
      </c>
      <c r="S73" s="115">
        <f t="shared" si="2"/>
        <v>33.919999999999995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103</v>
      </c>
      <c r="I74" s="117">
        <v>29.72</v>
      </c>
      <c r="J74" s="116">
        <v>92</v>
      </c>
      <c r="K74" s="117">
        <v>21.56</v>
      </c>
      <c r="L74" s="116">
        <v>8</v>
      </c>
      <c r="M74" s="117">
        <v>0.94</v>
      </c>
      <c r="N74" s="116">
        <v>7</v>
      </c>
      <c r="O74" s="117">
        <v>0.63</v>
      </c>
      <c r="P74" s="116">
        <v>2</v>
      </c>
      <c r="Q74" s="117">
        <v>0.11</v>
      </c>
      <c r="R74" s="116">
        <f t="shared" si="2"/>
        <v>212</v>
      </c>
      <c r="S74" s="117">
        <f>SUM(S67:S73)</f>
        <v>52.959999999999994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525</v>
      </c>
      <c r="H77" s="116">
        <v>27</v>
      </c>
      <c r="I77" s="117">
        <v>1.37</v>
      </c>
      <c r="J77" s="116">
        <v>0</v>
      </c>
      <c r="K77" s="117">
        <v>0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27</v>
      </c>
      <c r="S77" s="117">
        <f t="shared" si="2"/>
        <v>1.37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27860</v>
      </c>
      <c r="I78" s="120">
        <v>51418.79</v>
      </c>
      <c r="J78" s="119">
        <v>15563</v>
      </c>
      <c r="K78" s="120">
        <v>19226.53</v>
      </c>
      <c r="L78" s="119">
        <v>2409</v>
      </c>
      <c r="M78" s="120">
        <v>4273.8900000000003</v>
      </c>
      <c r="N78" s="119">
        <v>2912</v>
      </c>
      <c r="O78" s="120">
        <v>5978.49</v>
      </c>
      <c r="P78" s="119">
        <v>629</v>
      </c>
      <c r="Q78" s="120">
        <v>2746.06</v>
      </c>
      <c r="R78" s="119">
        <f t="shared" si="2"/>
        <v>49373</v>
      </c>
      <c r="S78" s="120">
        <f>+S74+S66+S64+S60+S58+S50+S48+S46+S32+S19+S10+S75+S76+S77</f>
        <v>83643.75999999998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42</v>
      </c>
      <c r="K79" s="115">
        <v>17.88</v>
      </c>
      <c r="L79" s="63">
        <v>1</v>
      </c>
      <c r="M79" s="115">
        <v>0.56999999999999995</v>
      </c>
      <c r="N79" s="63">
        <v>0</v>
      </c>
      <c r="O79" s="115">
        <v>0</v>
      </c>
      <c r="P79" s="63">
        <v>0</v>
      </c>
      <c r="Q79" s="115">
        <v>0</v>
      </c>
      <c r="R79" s="63">
        <f t="shared" si="2"/>
        <v>43</v>
      </c>
      <c r="S79" s="115">
        <f t="shared" si="2"/>
        <v>18.45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1627</v>
      </c>
      <c r="I80" s="115">
        <v>1000.22</v>
      </c>
      <c r="J80" s="63">
        <v>2314</v>
      </c>
      <c r="K80" s="115">
        <v>1299.28</v>
      </c>
      <c r="L80" s="63">
        <v>163</v>
      </c>
      <c r="M80" s="115">
        <v>159.38</v>
      </c>
      <c r="N80" s="63">
        <v>129</v>
      </c>
      <c r="O80" s="115">
        <v>197.21</v>
      </c>
      <c r="P80" s="63">
        <v>23</v>
      </c>
      <c r="Q80" s="115">
        <v>19.38</v>
      </c>
      <c r="R80" s="63">
        <f t="shared" si="2"/>
        <v>4256</v>
      </c>
      <c r="S80" s="115">
        <f t="shared" si="2"/>
        <v>2675.4700000000003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1655</v>
      </c>
      <c r="I81" s="115">
        <v>926.83</v>
      </c>
      <c r="J81" s="63">
        <v>608</v>
      </c>
      <c r="K81" s="115">
        <v>440.41</v>
      </c>
      <c r="L81" s="63">
        <v>1</v>
      </c>
      <c r="M81" s="115">
        <v>0.75</v>
      </c>
      <c r="N81" s="63">
        <v>0</v>
      </c>
      <c r="O81" s="115">
        <v>0</v>
      </c>
      <c r="P81" s="63">
        <v>0</v>
      </c>
      <c r="Q81" s="115">
        <v>0</v>
      </c>
      <c r="R81" s="63">
        <f t="shared" si="2"/>
        <v>2264</v>
      </c>
      <c r="S81" s="115">
        <f t="shared" si="2"/>
        <v>1367.99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42</v>
      </c>
      <c r="I82" s="115">
        <v>10.41</v>
      </c>
      <c r="J82" s="63">
        <v>27</v>
      </c>
      <c r="K82" s="115">
        <v>6.68</v>
      </c>
      <c r="L82" s="63">
        <v>25</v>
      </c>
      <c r="M82" s="115">
        <v>20.03</v>
      </c>
      <c r="N82" s="63">
        <v>54</v>
      </c>
      <c r="O82" s="115">
        <v>83.9</v>
      </c>
      <c r="P82" s="63">
        <v>5</v>
      </c>
      <c r="Q82" s="115">
        <v>2.97</v>
      </c>
      <c r="R82" s="63">
        <f t="shared" si="2"/>
        <v>153</v>
      </c>
      <c r="S82" s="115">
        <f t="shared" si="2"/>
        <v>123.99000000000001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11124</v>
      </c>
      <c r="I83" s="115">
        <v>5805.4</v>
      </c>
      <c r="J83" s="63">
        <v>8115</v>
      </c>
      <c r="K83" s="115">
        <v>4031.38</v>
      </c>
      <c r="L83" s="63">
        <v>171</v>
      </c>
      <c r="M83" s="115">
        <v>92.49</v>
      </c>
      <c r="N83" s="63">
        <v>15</v>
      </c>
      <c r="O83" s="115">
        <v>11.34</v>
      </c>
      <c r="P83" s="63">
        <v>6</v>
      </c>
      <c r="Q83" s="115">
        <v>3.65</v>
      </c>
      <c r="R83" s="63">
        <f t="shared" si="2"/>
        <v>19431</v>
      </c>
      <c r="S83" s="115">
        <f t="shared" si="2"/>
        <v>9944.2599999999984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77</v>
      </c>
      <c r="I84" s="115">
        <v>42.85</v>
      </c>
      <c r="J84" s="63">
        <v>156</v>
      </c>
      <c r="K84" s="115">
        <v>83.96</v>
      </c>
      <c r="L84" s="63">
        <v>10</v>
      </c>
      <c r="M84" s="115">
        <v>5.66</v>
      </c>
      <c r="N84" s="63">
        <v>11</v>
      </c>
      <c r="O84" s="115">
        <v>12.7</v>
      </c>
      <c r="P84" s="63">
        <v>0</v>
      </c>
      <c r="Q84" s="115">
        <v>0</v>
      </c>
      <c r="R84" s="63">
        <f t="shared" si="2"/>
        <v>254</v>
      </c>
      <c r="S84" s="115">
        <f t="shared" si="2"/>
        <v>145.16999999999999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377</v>
      </c>
      <c r="I85" s="115">
        <v>207.24</v>
      </c>
      <c r="J85" s="63">
        <v>358</v>
      </c>
      <c r="K85" s="115">
        <v>133.97999999999999</v>
      </c>
      <c r="L85" s="63">
        <v>48</v>
      </c>
      <c r="M85" s="115">
        <v>60.92</v>
      </c>
      <c r="N85" s="63">
        <v>31</v>
      </c>
      <c r="O85" s="115">
        <v>41.17</v>
      </c>
      <c r="P85" s="63">
        <v>8</v>
      </c>
      <c r="Q85" s="115">
        <v>9.59</v>
      </c>
      <c r="R85" s="63">
        <f t="shared" si="2"/>
        <v>822</v>
      </c>
      <c r="S85" s="115">
        <f t="shared" si="2"/>
        <v>452.90000000000003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1</v>
      </c>
      <c r="M86" s="115">
        <v>0.4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1</v>
      </c>
      <c r="S86" s="115">
        <f t="shared" si="2"/>
        <v>0.4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36</v>
      </c>
      <c r="I87" s="115">
        <v>20.3</v>
      </c>
      <c r="J87" s="63">
        <v>26</v>
      </c>
      <c r="K87" s="115">
        <v>13.02</v>
      </c>
      <c r="L87" s="63">
        <v>4</v>
      </c>
      <c r="M87" s="115">
        <v>3.02</v>
      </c>
      <c r="N87" s="63">
        <v>15</v>
      </c>
      <c r="O87" s="115">
        <v>23.25</v>
      </c>
      <c r="P87" s="63">
        <v>0</v>
      </c>
      <c r="Q87" s="115">
        <v>0</v>
      </c>
      <c r="R87" s="63">
        <f t="shared" si="2"/>
        <v>81</v>
      </c>
      <c r="S87" s="115">
        <f t="shared" si="2"/>
        <v>59.59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538</v>
      </c>
      <c r="I88" s="115">
        <v>348.78</v>
      </c>
      <c r="J88" s="63">
        <v>125</v>
      </c>
      <c r="K88" s="115">
        <v>62.83</v>
      </c>
      <c r="L88" s="63">
        <v>3</v>
      </c>
      <c r="M88" s="115">
        <v>0.44</v>
      </c>
      <c r="N88" s="63">
        <v>4</v>
      </c>
      <c r="O88" s="115">
        <v>1.67</v>
      </c>
      <c r="P88" s="63">
        <v>7</v>
      </c>
      <c r="Q88" s="115">
        <v>9.52</v>
      </c>
      <c r="R88" s="63">
        <f t="shared" si="2"/>
        <v>677</v>
      </c>
      <c r="S88" s="115">
        <f t="shared" si="2"/>
        <v>423.23999999999995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13337</v>
      </c>
      <c r="I89" s="117">
        <v>8362.0300000000007</v>
      </c>
      <c r="J89" s="116">
        <v>9682</v>
      </c>
      <c r="K89" s="117">
        <v>6089.42</v>
      </c>
      <c r="L89" s="116">
        <v>360</v>
      </c>
      <c r="M89" s="117">
        <v>343.66</v>
      </c>
      <c r="N89" s="116">
        <v>249</v>
      </c>
      <c r="O89" s="117">
        <v>371.24</v>
      </c>
      <c r="P89" s="116">
        <v>47</v>
      </c>
      <c r="Q89" s="117">
        <v>45.11</v>
      </c>
      <c r="R89" s="116">
        <f t="shared" si="2"/>
        <v>23675</v>
      </c>
      <c r="S89" s="117">
        <f>SUM(S79:S88)</f>
        <v>15211.459999999997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75</v>
      </c>
      <c r="I90" s="115">
        <v>32.270000000000003</v>
      </c>
      <c r="J90" s="63">
        <v>23</v>
      </c>
      <c r="K90" s="115">
        <v>4.9800000000000004</v>
      </c>
      <c r="L90" s="63">
        <v>1</v>
      </c>
      <c r="M90" s="115">
        <v>0.2</v>
      </c>
      <c r="N90" s="63">
        <v>1</v>
      </c>
      <c r="O90" s="115">
        <v>0.18</v>
      </c>
      <c r="P90" s="63">
        <v>0</v>
      </c>
      <c r="Q90" s="115">
        <v>0</v>
      </c>
      <c r="R90" s="63">
        <f t="shared" ref="R90:S122" si="3">+H90+J90+L90+N90+P90</f>
        <v>100</v>
      </c>
      <c r="S90" s="115">
        <f>+I90+K90+M90+O90+Q90</f>
        <v>37.630000000000003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75</v>
      </c>
      <c r="I91" s="117">
        <v>32.270000000000003</v>
      </c>
      <c r="J91" s="116">
        <v>23</v>
      </c>
      <c r="K91" s="117">
        <v>4.9800000000000004</v>
      </c>
      <c r="L91" s="116">
        <v>1</v>
      </c>
      <c r="M91" s="117">
        <v>0.2</v>
      </c>
      <c r="N91" s="116">
        <v>1</v>
      </c>
      <c r="O91" s="117">
        <v>0.18</v>
      </c>
      <c r="P91" s="116">
        <v>0</v>
      </c>
      <c r="Q91" s="117">
        <v>0</v>
      </c>
      <c r="R91" s="116">
        <f t="shared" si="3"/>
        <v>100</v>
      </c>
      <c r="S91" s="117">
        <f>SUM(S90)</f>
        <v>37.630000000000003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582</v>
      </c>
      <c r="I92" s="115">
        <v>231.92</v>
      </c>
      <c r="J92" s="63">
        <v>231</v>
      </c>
      <c r="K92" s="115">
        <v>96.24</v>
      </c>
      <c r="L92" s="63">
        <v>42</v>
      </c>
      <c r="M92" s="115">
        <v>36.130000000000003</v>
      </c>
      <c r="N92" s="63">
        <v>6</v>
      </c>
      <c r="O92" s="115">
        <v>12.03</v>
      </c>
      <c r="P92" s="63">
        <v>0</v>
      </c>
      <c r="Q92" s="115">
        <v>0</v>
      </c>
      <c r="R92" s="63">
        <f t="shared" si="3"/>
        <v>861</v>
      </c>
      <c r="S92" s="115">
        <f t="shared" si="3"/>
        <v>376.31999999999994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2904</v>
      </c>
      <c r="I94" s="115">
        <v>1638.22</v>
      </c>
      <c r="J94" s="63">
        <v>2219</v>
      </c>
      <c r="K94" s="115">
        <v>1141.1199999999999</v>
      </c>
      <c r="L94" s="63">
        <v>394</v>
      </c>
      <c r="M94" s="115">
        <v>452</v>
      </c>
      <c r="N94" s="63">
        <v>156</v>
      </c>
      <c r="O94" s="115">
        <v>202.97</v>
      </c>
      <c r="P94" s="63">
        <v>1</v>
      </c>
      <c r="Q94" s="115">
        <v>0.97</v>
      </c>
      <c r="R94" s="63">
        <f t="shared" si="3"/>
        <v>5674</v>
      </c>
      <c r="S94" s="115">
        <f t="shared" si="3"/>
        <v>3435.2799999999997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23</v>
      </c>
      <c r="I96" s="115">
        <v>10.25</v>
      </c>
      <c r="J96" s="63">
        <v>4</v>
      </c>
      <c r="K96" s="115">
        <v>0.3</v>
      </c>
      <c r="L96" s="63">
        <v>2</v>
      </c>
      <c r="M96" s="115">
        <v>0.28999999999999998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29</v>
      </c>
      <c r="S96" s="115">
        <f t="shared" si="3"/>
        <v>10.84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8034</v>
      </c>
      <c r="I97" s="115">
        <v>4413.29</v>
      </c>
      <c r="J97" s="63">
        <v>7168</v>
      </c>
      <c r="K97" s="115">
        <v>4596.55</v>
      </c>
      <c r="L97" s="63">
        <v>1398</v>
      </c>
      <c r="M97" s="115">
        <v>1110.7</v>
      </c>
      <c r="N97" s="63">
        <v>1414</v>
      </c>
      <c r="O97" s="115">
        <v>1536.96</v>
      </c>
      <c r="P97" s="63">
        <v>280</v>
      </c>
      <c r="Q97" s="115">
        <v>246.87</v>
      </c>
      <c r="R97" s="63">
        <f t="shared" si="3"/>
        <v>18294</v>
      </c>
      <c r="S97" s="115">
        <f t="shared" si="3"/>
        <v>11904.37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1</v>
      </c>
      <c r="I98" s="115">
        <v>7.0000000000000007E-2</v>
      </c>
      <c r="J98" s="63">
        <v>1</v>
      </c>
      <c r="K98" s="115">
        <v>0.05</v>
      </c>
      <c r="L98" s="63">
        <v>0</v>
      </c>
      <c r="M98" s="115">
        <v>0</v>
      </c>
      <c r="N98" s="63">
        <v>0</v>
      </c>
      <c r="O98" s="115">
        <v>0</v>
      </c>
      <c r="P98" s="63">
        <v>0</v>
      </c>
      <c r="Q98" s="115">
        <v>0</v>
      </c>
      <c r="R98" s="63">
        <f t="shared" si="3"/>
        <v>2</v>
      </c>
      <c r="S98" s="115">
        <f t="shared" si="3"/>
        <v>0.12000000000000001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10864</v>
      </c>
      <c r="I99" s="117">
        <v>6293.75</v>
      </c>
      <c r="J99" s="116">
        <v>8763</v>
      </c>
      <c r="K99" s="117">
        <v>5834.26</v>
      </c>
      <c r="L99" s="116">
        <v>1750</v>
      </c>
      <c r="M99" s="117">
        <v>1599.12</v>
      </c>
      <c r="N99" s="116">
        <v>1527</v>
      </c>
      <c r="O99" s="117">
        <v>1751.96</v>
      </c>
      <c r="P99" s="116">
        <v>281</v>
      </c>
      <c r="Q99" s="117">
        <v>247.84</v>
      </c>
      <c r="R99" s="116">
        <f t="shared" si="3"/>
        <v>23185</v>
      </c>
      <c r="S99" s="117">
        <f>SUM(S92:S98)</f>
        <v>15726.930000000002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568</v>
      </c>
      <c r="I100" s="115">
        <v>183.56</v>
      </c>
      <c r="J100" s="63">
        <v>729</v>
      </c>
      <c r="K100" s="115">
        <v>117.56</v>
      </c>
      <c r="L100" s="63">
        <v>44</v>
      </c>
      <c r="M100" s="115">
        <v>32.46</v>
      </c>
      <c r="N100" s="63">
        <v>7</v>
      </c>
      <c r="O100" s="115">
        <v>7.45</v>
      </c>
      <c r="P100" s="63">
        <v>0</v>
      </c>
      <c r="Q100" s="115">
        <v>0</v>
      </c>
      <c r="R100" s="63">
        <f t="shared" si="3"/>
        <v>1348</v>
      </c>
      <c r="S100" s="115">
        <f t="shared" si="3"/>
        <v>341.03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0</v>
      </c>
      <c r="I101" s="115">
        <v>0</v>
      </c>
      <c r="J101" s="63">
        <v>1</v>
      </c>
      <c r="K101" s="115">
        <v>0.2</v>
      </c>
      <c r="L101" s="63">
        <v>1</v>
      </c>
      <c r="M101" s="115">
        <v>0.15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2</v>
      </c>
      <c r="S101" s="115">
        <f t="shared" si="3"/>
        <v>0.35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27</v>
      </c>
      <c r="I102" s="115">
        <v>3.79</v>
      </c>
      <c r="J102" s="63">
        <v>22</v>
      </c>
      <c r="K102" s="115">
        <v>2.65</v>
      </c>
      <c r="L102" s="63">
        <v>2</v>
      </c>
      <c r="M102" s="115">
        <v>0.36</v>
      </c>
      <c r="N102" s="63">
        <v>0</v>
      </c>
      <c r="O102" s="115">
        <v>0</v>
      </c>
      <c r="P102" s="63">
        <v>0</v>
      </c>
      <c r="Q102" s="115">
        <v>0</v>
      </c>
      <c r="R102" s="63">
        <f t="shared" si="3"/>
        <v>51</v>
      </c>
      <c r="S102" s="115">
        <f t="shared" si="3"/>
        <v>6.8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2</v>
      </c>
      <c r="I103" s="115">
        <v>1.1399999999999999</v>
      </c>
      <c r="J103" s="63">
        <v>7</v>
      </c>
      <c r="K103" s="115">
        <v>0.59</v>
      </c>
      <c r="L103" s="63">
        <v>5</v>
      </c>
      <c r="M103" s="115">
        <v>0.55000000000000004</v>
      </c>
      <c r="N103" s="63">
        <v>0</v>
      </c>
      <c r="O103" s="115">
        <v>0</v>
      </c>
      <c r="P103" s="63">
        <v>1</v>
      </c>
      <c r="Q103" s="115">
        <v>0.08</v>
      </c>
      <c r="R103" s="63">
        <f t="shared" si="3"/>
        <v>15</v>
      </c>
      <c r="S103" s="115">
        <f t="shared" si="3"/>
        <v>2.3600000000000003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4</v>
      </c>
      <c r="I104" s="115">
        <v>0.99</v>
      </c>
      <c r="J104" s="63">
        <v>2</v>
      </c>
      <c r="K104" s="115">
        <v>0.24</v>
      </c>
      <c r="L104" s="63">
        <v>1</v>
      </c>
      <c r="M104" s="115">
        <v>0.35</v>
      </c>
      <c r="N104" s="63">
        <v>0</v>
      </c>
      <c r="O104" s="115">
        <v>0</v>
      </c>
      <c r="P104" s="63">
        <v>0</v>
      </c>
      <c r="Q104" s="115">
        <v>0</v>
      </c>
      <c r="R104" s="63">
        <f t="shared" si="3"/>
        <v>7</v>
      </c>
      <c r="S104" s="115">
        <f t="shared" si="3"/>
        <v>1.58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7443</v>
      </c>
      <c r="I105" s="115">
        <v>788.9</v>
      </c>
      <c r="J105" s="63">
        <v>4149</v>
      </c>
      <c r="K105" s="115">
        <v>434.63</v>
      </c>
      <c r="L105" s="63">
        <v>97</v>
      </c>
      <c r="M105" s="115">
        <v>39.93</v>
      </c>
      <c r="N105" s="63">
        <v>3</v>
      </c>
      <c r="O105" s="115">
        <v>0.52</v>
      </c>
      <c r="P105" s="63">
        <v>7</v>
      </c>
      <c r="Q105" s="115">
        <v>0.36</v>
      </c>
      <c r="R105" s="63">
        <f t="shared" si="3"/>
        <v>11699</v>
      </c>
      <c r="S105" s="115">
        <f t="shared" si="3"/>
        <v>1264.3399999999999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9</v>
      </c>
      <c r="I106" s="115">
        <v>1.99</v>
      </c>
      <c r="J106" s="63">
        <v>19</v>
      </c>
      <c r="K106" s="115">
        <v>2.56</v>
      </c>
      <c r="L106" s="63">
        <v>15</v>
      </c>
      <c r="M106" s="115">
        <v>8.01</v>
      </c>
      <c r="N106" s="63">
        <v>1</v>
      </c>
      <c r="O106" s="115">
        <v>0.13</v>
      </c>
      <c r="P106" s="63">
        <v>3</v>
      </c>
      <c r="Q106" s="115">
        <v>1.48</v>
      </c>
      <c r="R106" s="63">
        <f t="shared" si="3"/>
        <v>47</v>
      </c>
      <c r="S106" s="115">
        <f t="shared" si="3"/>
        <v>14.17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8</v>
      </c>
      <c r="I107" s="115">
        <v>1.05</v>
      </c>
      <c r="J107" s="63">
        <v>1</v>
      </c>
      <c r="K107" s="115">
        <v>0.01</v>
      </c>
      <c r="L107" s="63">
        <v>1</v>
      </c>
      <c r="M107" s="115">
        <v>0.01</v>
      </c>
      <c r="N107" s="63">
        <v>0</v>
      </c>
      <c r="O107" s="115">
        <v>0</v>
      </c>
      <c r="P107" s="63">
        <v>0</v>
      </c>
      <c r="Q107" s="115">
        <v>0</v>
      </c>
      <c r="R107" s="63">
        <f t="shared" si="3"/>
        <v>10</v>
      </c>
      <c r="S107" s="115">
        <f t="shared" si="3"/>
        <v>1.07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22</v>
      </c>
      <c r="I108" s="115">
        <v>3.19</v>
      </c>
      <c r="J108" s="63">
        <v>27</v>
      </c>
      <c r="K108" s="115">
        <v>3.05</v>
      </c>
      <c r="L108" s="63">
        <v>0</v>
      </c>
      <c r="M108" s="115">
        <v>0</v>
      </c>
      <c r="N108" s="63">
        <v>0</v>
      </c>
      <c r="O108" s="115">
        <v>0</v>
      </c>
      <c r="P108" s="63">
        <v>0</v>
      </c>
      <c r="Q108" s="115">
        <v>0</v>
      </c>
      <c r="R108" s="63">
        <f t="shared" si="3"/>
        <v>49</v>
      </c>
      <c r="S108" s="115">
        <f t="shared" si="3"/>
        <v>6.24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96</v>
      </c>
      <c r="I109" s="115">
        <v>8.58</v>
      </c>
      <c r="J109" s="63">
        <v>67</v>
      </c>
      <c r="K109" s="115">
        <v>3.05</v>
      </c>
      <c r="L109" s="63">
        <v>20</v>
      </c>
      <c r="M109" s="115">
        <v>33.659999999999997</v>
      </c>
      <c r="N109" s="63">
        <v>0</v>
      </c>
      <c r="O109" s="115">
        <v>0</v>
      </c>
      <c r="P109" s="63">
        <v>0</v>
      </c>
      <c r="Q109" s="115">
        <v>0</v>
      </c>
      <c r="R109" s="63">
        <f t="shared" si="3"/>
        <v>183</v>
      </c>
      <c r="S109" s="115">
        <f t="shared" si="3"/>
        <v>45.289999999999992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5</v>
      </c>
      <c r="I110" s="115">
        <v>0.7</v>
      </c>
      <c r="J110" s="63">
        <v>3</v>
      </c>
      <c r="K110" s="115">
        <v>0.95</v>
      </c>
      <c r="L110" s="63">
        <v>1</v>
      </c>
      <c r="M110" s="115">
        <v>28.32</v>
      </c>
      <c r="N110" s="63">
        <v>0</v>
      </c>
      <c r="O110" s="115">
        <v>0</v>
      </c>
      <c r="P110" s="63">
        <v>0</v>
      </c>
      <c r="Q110" s="115">
        <v>0</v>
      </c>
      <c r="R110" s="63">
        <f t="shared" si="3"/>
        <v>9</v>
      </c>
      <c r="S110" s="115">
        <f t="shared" si="3"/>
        <v>29.97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0</v>
      </c>
      <c r="I111" s="115">
        <v>0</v>
      </c>
      <c r="J111" s="63">
        <v>3</v>
      </c>
      <c r="K111" s="115">
        <v>0.28000000000000003</v>
      </c>
      <c r="L111" s="63">
        <v>0</v>
      </c>
      <c r="M111" s="115">
        <v>0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3</v>
      </c>
      <c r="S111" s="115">
        <f t="shared" si="3"/>
        <v>0.28000000000000003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7</v>
      </c>
      <c r="I112" s="115">
        <v>0.48</v>
      </c>
      <c r="J112" s="63">
        <v>5</v>
      </c>
      <c r="K112" s="115">
        <v>0.59</v>
      </c>
      <c r="L112" s="63">
        <v>4</v>
      </c>
      <c r="M112" s="115">
        <v>2.25</v>
      </c>
      <c r="N112" s="63">
        <v>0</v>
      </c>
      <c r="O112" s="115">
        <v>0</v>
      </c>
      <c r="P112" s="63">
        <v>0</v>
      </c>
      <c r="Q112" s="115">
        <v>0</v>
      </c>
      <c r="R112" s="63">
        <f t="shared" si="3"/>
        <v>16</v>
      </c>
      <c r="S112" s="115">
        <f t="shared" si="3"/>
        <v>3.32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53</v>
      </c>
      <c r="I113" s="115">
        <v>7.2</v>
      </c>
      <c r="J113" s="63">
        <v>66</v>
      </c>
      <c r="K113" s="115">
        <v>12.06</v>
      </c>
      <c r="L113" s="63">
        <v>19</v>
      </c>
      <c r="M113" s="115">
        <v>11.45</v>
      </c>
      <c r="N113" s="63">
        <v>0</v>
      </c>
      <c r="O113" s="115">
        <v>0</v>
      </c>
      <c r="P113" s="63">
        <v>0</v>
      </c>
      <c r="Q113" s="115">
        <v>0</v>
      </c>
      <c r="R113" s="63">
        <f t="shared" si="3"/>
        <v>138</v>
      </c>
      <c r="S113" s="115">
        <f t="shared" si="3"/>
        <v>30.71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1</v>
      </c>
      <c r="I114" s="115">
        <v>0.28999999999999998</v>
      </c>
      <c r="J114" s="63">
        <v>0</v>
      </c>
      <c r="K114" s="115">
        <v>0</v>
      </c>
      <c r="L114" s="63">
        <v>1</v>
      </c>
      <c r="M114" s="115">
        <v>0.18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2</v>
      </c>
      <c r="S114" s="115">
        <f t="shared" si="3"/>
        <v>0.47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11</v>
      </c>
      <c r="I115" s="115">
        <v>3.63</v>
      </c>
      <c r="J115" s="63">
        <v>24</v>
      </c>
      <c r="K115" s="115">
        <v>1.81</v>
      </c>
      <c r="L115" s="63">
        <v>0</v>
      </c>
      <c r="M115" s="115">
        <v>0</v>
      </c>
      <c r="N115" s="63">
        <v>0</v>
      </c>
      <c r="O115" s="115">
        <v>0</v>
      </c>
      <c r="P115" s="63">
        <v>0</v>
      </c>
      <c r="Q115" s="115">
        <v>0</v>
      </c>
      <c r="R115" s="63">
        <f t="shared" si="3"/>
        <v>35</v>
      </c>
      <c r="S115" s="115">
        <f t="shared" si="3"/>
        <v>5.4399999999999995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23</v>
      </c>
      <c r="I116" s="115">
        <v>4.42</v>
      </c>
      <c r="J116" s="63">
        <v>14</v>
      </c>
      <c r="K116" s="115">
        <v>0.94</v>
      </c>
      <c r="L116" s="63">
        <v>2</v>
      </c>
      <c r="M116" s="115">
        <v>0.14000000000000001</v>
      </c>
      <c r="N116" s="63">
        <v>4</v>
      </c>
      <c r="O116" s="115">
        <v>3.27</v>
      </c>
      <c r="P116" s="63">
        <v>1</v>
      </c>
      <c r="Q116" s="115">
        <v>1.03</v>
      </c>
      <c r="R116" s="63">
        <f t="shared" si="3"/>
        <v>44</v>
      </c>
      <c r="S116" s="115">
        <f t="shared" si="3"/>
        <v>9.7999999999999989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12</v>
      </c>
      <c r="I117" s="115">
        <v>2.06</v>
      </c>
      <c r="J117" s="63">
        <v>1</v>
      </c>
      <c r="K117" s="115">
        <v>0.01</v>
      </c>
      <c r="L117" s="63">
        <v>0</v>
      </c>
      <c r="M117" s="115">
        <v>0</v>
      </c>
      <c r="N117" s="63">
        <v>1</v>
      </c>
      <c r="O117" s="115">
        <v>0.21</v>
      </c>
      <c r="P117" s="63">
        <v>1</v>
      </c>
      <c r="Q117" s="115">
        <v>0.06</v>
      </c>
      <c r="R117" s="63">
        <f t="shared" si="3"/>
        <v>15</v>
      </c>
      <c r="S117" s="115">
        <f t="shared" si="3"/>
        <v>2.34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24</v>
      </c>
      <c r="I118" s="115">
        <v>4.45</v>
      </c>
      <c r="J118" s="63">
        <v>23</v>
      </c>
      <c r="K118" s="115">
        <v>13.26</v>
      </c>
      <c r="L118" s="63">
        <v>2</v>
      </c>
      <c r="M118" s="115">
        <v>4.57</v>
      </c>
      <c r="N118" s="63">
        <v>2</v>
      </c>
      <c r="O118" s="115">
        <v>0.64</v>
      </c>
      <c r="P118" s="63">
        <v>0</v>
      </c>
      <c r="Q118" s="115">
        <v>0</v>
      </c>
      <c r="R118" s="63">
        <f t="shared" si="3"/>
        <v>51</v>
      </c>
      <c r="S118" s="115">
        <f t="shared" si="3"/>
        <v>22.92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4</v>
      </c>
      <c r="I119" s="115">
        <v>0.42</v>
      </c>
      <c r="J119" s="63">
        <v>0</v>
      </c>
      <c r="K119" s="115">
        <v>0</v>
      </c>
      <c r="L119" s="63">
        <v>0</v>
      </c>
      <c r="M119" s="115">
        <v>0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4</v>
      </c>
      <c r="S119" s="115">
        <f t="shared" si="3"/>
        <v>0.42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17</v>
      </c>
      <c r="I120" s="115">
        <v>4.42</v>
      </c>
      <c r="J120" s="63">
        <v>7</v>
      </c>
      <c r="K120" s="115">
        <v>0.96</v>
      </c>
      <c r="L120" s="63">
        <v>1</v>
      </c>
      <c r="M120" s="115">
        <v>0.05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25</v>
      </c>
      <c r="S120" s="115">
        <f t="shared" si="3"/>
        <v>5.43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21</v>
      </c>
      <c r="I121" s="115">
        <v>4.1100000000000003</v>
      </c>
      <c r="J121" s="63">
        <v>60</v>
      </c>
      <c r="K121" s="115">
        <v>10.42</v>
      </c>
      <c r="L121" s="63">
        <v>3</v>
      </c>
      <c r="M121" s="115">
        <v>4.6100000000000003</v>
      </c>
      <c r="N121" s="63">
        <v>0</v>
      </c>
      <c r="O121" s="115">
        <v>0</v>
      </c>
      <c r="P121" s="63">
        <v>0</v>
      </c>
      <c r="Q121" s="115">
        <v>0</v>
      </c>
      <c r="R121" s="63">
        <f t="shared" si="3"/>
        <v>84</v>
      </c>
      <c r="S121" s="115">
        <f t="shared" si="3"/>
        <v>19.14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5</v>
      </c>
      <c r="I122" s="115">
        <v>0.54</v>
      </c>
      <c r="J122" s="63">
        <v>3</v>
      </c>
      <c r="K122" s="115">
        <v>0.2</v>
      </c>
      <c r="L122" s="63">
        <v>1</v>
      </c>
      <c r="M122" s="115">
        <v>0.49</v>
      </c>
      <c r="N122" s="63">
        <v>0</v>
      </c>
      <c r="O122" s="115">
        <v>0</v>
      </c>
      <c r="P122" s="63">
        <v>0</v>
      </c>
      <c r="Q122" s="115">
        <v>0</v>
      </c>
      <c r="R122" s="63">
        <f t="shared" si="3"/>
        <v>9</v>
      </c>
      <c r="S122" s="115">
        <f t="shared" si="3"/>
        <v>1.23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14</v>
      </c>
      <c r="I123" s="115">
        <v>2.6</v>
      </c>
      <c r="J123" s="63">
        <v>10</v>
      </c>
      <c r="K123" s="115">
        <v>1.9</v>
      </c>
      <c r="L123" s="63">
        <v>2</v>
      </c>
      <c r="M123" s="115">
        <v>3.07</v>
      </c>
      <c r="N123" s="63">
        <v>0</v>
      </c>
      <c r="O123" s="115">
        <v>0</v>
      </c>
      <c r="P123" s="63">
        <v>0</v>
      </c>
      <c r="Q123" s="115">
        <v>0</v>
      </c>
      <c r="R123" s="63">
        <f t="shared" ref="R123:S154" si="4">+H123+J123+L123+N123+P123</f>
        <v>26</v>
      </c>
      <c r="S123" s="115">
        <f t="shared" si="4"/>
        <v>7.57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1</v>
      </c>
      <c r="K124" s="115">
        <v>0.32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1</v>
      </c>
      <c r="S124" s="115">
        <f t="shared" si="4"/>
        <v>0.32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33</v>
      </c>
      <c r="I128" s="115">
        <v>9.77</v>
      </c>
      <c r="J128" s="63">
        <v>11</v>
      </c>
      <c r="K128" s="115">
        <v>1.76</v>
      </c>
      <c r="L128" s="63">
        <v>7</v>
      </c>
      <c r="M128" s="115">
        <v>2.4500000000000002</v>
      </c>
      <c r="N128" s="63">
        <v>2</v>
      </c>
      <c r="O128" s="115">
        <v>0.17</v>
      </c>
      <c r="P128" s="63">
        <v>2</v>
      </c>
      <c r="Q128" s="115">
        <v>0.55000000000000004</v>
      </c>
      <c r="R128" s="63">
        <f t="shared" si="4"/>
        <v>55</v>
      </c>
      <c r="S128" s="115">
        <f t="shared" si="4"/>
        <v>14.700000000000001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15533</v>
      </c>
      <c r="I129" s="115">
        <v>2414.75</v>
      </c>
      <c r="J129" s="63">
        <v>8540</v>
      </c>
      <c r="K129" s="115">
        <v>1342.14</v>
      </c>
      <c r="L129" s="63">
        <v>552</v>
      </c>
      <c r="M129" s="115">
        <v>106.1</v>
      </c>
      <c r="N129" s="63">
        <v>292</v>
      </c>
      <c r="O129" s="115">
        <v>72.62</v>
      </c>
      <c r="P129" s="63">
        <v>221</v>
      </c>
      <c r="Q129" s="115">
        <v>89.12</v>
      </c>
      <c r="R129" s="63">
        <f t="shared" si="4"/>
        <v>25138</v>
      </c>
      <c r="S129" s="115">
        <f t="shared" si="4"/>
        <v>4024.73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18742</v>
      </c>
      <c r="I130" s="117">
        <v>3453.03</v>
      </c>
      <c r="J130" s="116">
        <v>10753</v>
      </c>
      <c r="K130" s="117">
        <v>1952.14</v>
      </c>
      <c r="L130" s="116">
        <v>701</v>
      </c>
      <c r="M130" s="117">
        <v>279.15999999999997</v>
      </c>
      <c r="N130" s="116">
        <v>308</v>
      </c>
      <c r="O130" s="117">
        <v>85.01</v>
      </c>
      <c r="P130" s="116">
        <v>229</v>
      </c>
      <c r="Q130" s="117">
        <v>92.679999999999993</v>
      </c>
      <c r="R130" s="116">
        <f t="shared" si="4"/>
        <v>30733</v>
      </c>
      <c r="S130" s="117">
        <f>SUM(S100:S129)</f>
        <v>5862.02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8</v>
      </c>
      <c r="I132" s="115">
        <v>2.5499999999999998</v>
      </c>
      <c r="J132" s="63">
        <v>2</v>
      </c>
      <c r="K132" s="115">
        <v>2.77</v>
      </c>
      <c r="L132" s="63">
        <v>2</v>
      </c>
      <c r="M132" s="115">
        <v>0.56000000000000005</v>
      </c>
      <c r="N132" s="63">
        <v>1</v>
      </c>
      <c r="O132" s="115">
        <v>0.12</v>
      </c>
      <c r="P132" s="63">
        <v>0</v>
      </c>
      <c r="Q132" s="115">
        <v>0</v>
      </c>
      <c r="R132" s="63">
        <f t="shared" si="4"/>
        <v>13</v>
      </c>
      <c r="S132" s="115">
        <f t="shared" si="4"/>
        <v>6.0000000000000009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23</v>
      </c>
      <c r="I133" s="115">
        <v>1.26</v>
      </c>
      <c r="J133" s="63">
        <v>22</v>
      </c>
      <c r="K133" s="115">
        <v>1.04</v>
      </c>
      <c r="L133" s="63">
        <v>8</v>
      </c>
      <c r="M133" s="115">
        <v>1.21</v>
      </c>
      <c r="N133" s="63">
        <v>1</v>
      </c>
      <c r="O133" s="115">
        <v>2.39</v>
      </c>
      <c r="P133" s="63">
        <v>2</v>
      </c>
      <c r="Q133" s="115">
        <v>0.37</v>
      </c>
      <c r="R133" s="63">
        <f t="shared" si="4"/>
        <v>56</v>
      </c>
      <c r="S133" s="115">
        <f t="shared" si="4"/>
        <v>6.2700000000000005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4</v>
      </c>
      <c r="I134" s="115">
        <v>0.66</v>
      </c>
      <c r="J134" s="63">
        <v>3</v>
      </c>
      <c r="K134" s="115">
        <v>0.39</v>
      </c>
      <c r="L134" s="63">
        <v>1</v>
      </c>
      <c r="M134" s="115">
        <v>0.7</v>
      </c>
      <c r="N134" s="63">
        <v>0</v>
      </c>
      <c r="O134" s="115">
        <v>0</v>
      </c>
      <c r="P134" s="63">
        <v>0</v>
      </c>
      <c r="Q134" s="115">
        <v>0</v>
      </c>
      <c r="R134" s="63">
        <f t="shared" si="4"/>
        <v>8</v>
      </c>
      <c r="S134" s="115">
        <f t="shared" si="4"/>
        <v>1.75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95</v>
      </c>
      <c r="I135" s="115">
        <v>4.93</v>
      </c>
      <c r="J135" s="63">
        <v>186</v>
      </c>
      <c r="K135" s="115">
        <v>20.6</v>
      </c>
      <c r="L135" s="63">
        <v>38</v>
      </c>
      <c r="M135" s="115">
        <v>9.06</v>
      </c>
      <c r="N135" s="63">
        <v>5</v>
      </c>
      <c r="O135" s="115">
        <v>4.6900000000000004</v>
      </c>
      <c r="P135" s="63">
        <v>10</v>
      </c>
      <c r="Q135" s="115">
        <v>2.12</v>
      </c>
      <c r="R135" s="63">
        <f t="shared" si="4"/>
        <v>334</v>
      </c>
      <c r="S135" s="115">
        <f t="shared" si="4"/>
        <v>41.4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1283</v>
      </c>
      <c r="I136" s="115">
        <v>174.45</v>
      </c>
      <c r="J136" s="63">
        <v>1514</v>
      </c>
      <c r="K136" s="115">
        <v>196.73</v>
      </c>
      <c r="L136" s="63">
        <v>35</v>
      </c>
      <c r="M136" s="115">
        <v>12.39</v>
      </c>
      <c r="N136" s="63">
        <v>12</v>
      </c>
      <c r="O136" s="115">
        <v>4.04</v>
      </c>
      <c r="P136" s="63">
        <v>0</v>
      </c>
      <c r="Q136" s="115">
        <v>0</v>
      </c>
      <c r="R136" s="63">
        <f t="shared" si="4"/>
        <v>2844</v>
      </c>
      <c r="S136" s="115">
        <f t="shared" si="4"/>
        <v>387.60999999999996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54</v>
      </c>
      <c r="I137" s="115">
        <v>7.07</v>
      </c>
      <c r="J137" s="63">
        <v>231</v>
      </c>
      <c r="K137" s="115">
        <v>21.07</v>
      </c>
      <c r="L137" s="63">
        <v>7</v>
      </c>
      <c r="M137" s="115">
        <v>0.82</v>
      </c>
      <c r="N137" s="63">
        <v>13</v>
      </c>
      <c r="O137" s="115">
        <v>14.96</v>
      </c>
      <c r="P137" s="63">
        <v>2</v>
      </c>
      <c r="Q137" s="115">
        <v>0.42</v>
      </c>
      <c r="R137" s="63">
        <f t="shared" si="4"/>
        <v>307</v>
      </c>
      <c r="S137" s="115">
        <f t="shared" si="4"/>
        <v>44.34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12</v>
      </c>
      <c r="I138" s="115">
        <v>3.07</v>
      </c>
      <c r="J138" s="63">
        <v>20</v>
      </c>
      <c r="K138" s="115">
        <v>5.25</v>
      </c>
      <c r="L138" s="63">
        <v>4</v>
      </c>
      <c r="M138" s="115">
        <v>4.2</v>
      </c>
      <c r="N138" s="63">
        <v>1</v>
      </c>
      <c r="O138" s="115">
        <v>0.37</v>
      </c>
      <c r="P138" s="63">
        <v>0</v>
      </c>
      <c r="Q138" s="115">
        <v>0</v>
      </c>
      <c r="R138" s="63">
        <f t="shared" si="4"/>
        <v>37</v>
      </c>
      <c r="S138" s="115">
        <f t="shared" si="4"/>
        <v>12.889999999999999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19</v>
      </c>
      <c r="I139" s="115">
        <v>5.78</v>
      </c>
      <c r="J139" s="63">
        <v>36</v>
      </c>
      <c r="K139" s="115">
        <v>9.85</v>
      </c>
      <c r="L139" s="63">
        <v>3</v>
      </c>
      <c r="M139" s="115">
        <v>2.54</v>
      </c>
      <c r="N139" s="63">
        <v>20</v>
      </c>
      <c r="O139" s="115">
        <v>39.65</v>
      </c>
      <c r="P139" s="63">
        <v>2</v>
      </c>
      <c r="Q139" s="115">
        <v>1.79</v>
      </c>
      <c r="R139" s="63">
        <f t="shared" si="4"/>
        <v>80</v>
      </c>
      <c r="S139" s="115">
        <f t="shared" si="4"/>
        <v>59.609999999999992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333</v>
      </c>
      <c r="I140" s="115">
        <v>127.66</v>
      </c>
      <c r="J140" s="63">
        <v>275</v>
      </c>
      <c r="K140" s="115">
        <v>54.94</v>
      </c>
      <c r="L140" s="63">
        <v>9</v>
      </c>
      <c r="M140" s="115">
        <v>2.13</v>
      </c>
      <c r="N140" s="63">
        <v>2</v>
      </c>
      <c r="O140" s="115">
        <v>5.35</v>
      </c>
      <c r="P140" s="63">
        <v>2</v>
      </c>
      <c r="Q140" s="115">
        <v>1.6</v>
      </c>
      <c r="R140" s="63">
        <f t="shared" si="4"/>
        <v>621</v>
      </c>
      <c r="S140" s="115">
        <f t="shared" si="4"/>
        <v>191.67999999999998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5</v>
      </c>
      <c r="I141" s="115">
        <v>2.4900000000000002</v>
      </c>
      <c r="J141" s="63">
        <v>8</v>
      </c>
      <c r="K141" s="115">
        <v>1.17</v>
      </c>
      <c r="L141" s="63">
        <v>0</v>
      </c>
      <c r="M141" s="115">
        <v>0</v>
      </c>
      <c r="N141" s="63">
        <v>0</v>
      </c>
      <c r="O141" s="115">
        <v>0</v>
      </c>
      <c r="P141" s="63">
        <v>0</v>
      </c>
      <c r="Q141" s="115">
        <v>0</v>
      </c>
      <c r="R141" s="63">
        <f t="shared" si="4"/>
        <v>13</v>
      </c>
      <c r="S141" s="115">
        <f t="shared" si="4"/>
        <v>3.66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37</v>
      </c>
      <c r="I142" s="115">
        <v>13.69</v>
      </c>
      <c r="J142" s="63">
        <v>129</v>
      </c>
      <c r="K142" s="115">
        <v>35.21</v>
      </c>
      <c r="L142" s="63">
        <v>14</v>
      </c>
      <c r="M142" s="115">
        <v>3.54</v>
      </c>
      <c r="N142" s="63">
        <v>2</v>
      </c>
      <c r="O142" s="115">
        <v>0.3</v>
      </c>
      <c r="P142" s="63">
        <v>0</v>
      </c>
      <c r="Q142" s="115">
        <v>0</v>
      </c>
      <c r="R142" s="63">
        <f t="shared" si="4"/>
        <v>182</v>
      </c>
      <c r="S142" s="115">
        <f t="shared" si="4"/>
        <v>52.739999999999995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1790</v>
      </c>
      <c r="I143" s="117">
        <v>343.61</v>
      </c>
      <c r="J143" s="116">
        <v>2214</v>
      </c>
      <c r="K143" s="117">
        <v>349.02000000000004</v>
      </c>
      <c r="L143" s="116">
        <v>107</v>
      </c>
      <c r="M143" s="117">
        <v>37.15</v>
      </c>
      <c r="N143" s="116">
        <v>55</v>
      </c>
      <c r="O143" s="117">
        <v>71.87</v>
      </c>
      <c r="P143" s="116">
        <v>17</v>
      </c>
      <c r="Q143" s="117">
        <v>6.3</v>
      </c>
      <c r="R143" s="116">
        <f t="shared" si="4"/>
        <v>4183</v>
      </c>
      <c r="S143" s="117">
        <f>SUM(S131:S142)</f>
        <v>807.94999999999993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1</v>
      </c>
      <c r="I144" s="115">
        <v>0.05</v>
      </c>
      <c r="J144" s="63">
        <v>1</v>
      </c>
      <c r="K144" s="115">
        <v>1.19</v>
      </c>
      <c r="L144" s="63">
        <v>0</v>
      </c>
      <c r="M144" s="115">
        <v>0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2</v>
      </c>
      <c r="S144" s="115">
        <f t="shared" si="4"/>
        <v>1.24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1</v>
      </c>
      <c r="I145" s="115">
        <v>7.0000000000000007E-2</v>
      </c>
      <c r="J145" s="63">
        <v>0</v>
      </c>
      <c r="K145" s="115">
        <v>0</v>
      </c>
      <c r="L145" s="63">
        <v>0</v>
      </c>
      <c r="M145" s="115">
        <v>0</v>
      </c>
      <c r="N145" s="63">
        <v>0</v>
      </c>
      <c r="O145" s="115">
        <v>0</v>
      </c>
      <c r="P145" s="63">
        <v>0</v>
      </c>
      <c r="Q145" s="115">
        <v>0</v>
      </c>
      <c r="R145" s="63">
        <f t="shared" si="4"/>
        <v>1</v>
      </c>
      <c r="S145" s="115">
        <f t="shared" si="4"/>
        <v>7.0000000000000007E-2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15</v>
      </c>
      <c r="I146" s="115">
        <v>5.01</v>
      </c>
      <c r="J146" s="63">
        <v>36</v>
      </c>
      <c r="K146" s="115">
        <v>7.34</v>
      </c>
      <c r="L146" s="63">
        <v>1</v>
      </c>
      <c r="M146" s="115">
        <v>0.5</v>
      </c>
      <c r="N146" s="63">
        <v>16</v>
      </c>
      <c r="O146" s="115">
        <v>31.37</v>
      </c>
      <c r="P146" s="63">
        <v>0</v>
      </c>
      <c r="Q146" s="115">
        <v>0</v>
      </c>
      <c r="R146" s="63">
        <f t="shared" si="4"/>
        <v>68</v>
      </c>
      <c r="S146" s="115">
        <f t="shared" si="4"/>
        <v>44.22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2</v>
      </c>
      <c r="I147" s="115">
        <v>0.2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2</v>
      </c>
      <c r="S147" s="115">
        <f t="shared" si="4"/>
        <v>0.2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1</v>
      </c>
      <c r="I148" s="115">
        <v>0.73</v>
      </c>
      <c r="J148" s="63">
        <v>0</v>
      </c>
      <c r="K148" s="115">
        <v>0</v>
      </c>
      <c r="L148" s="63">
        <v>0</v>
      </c>
      <c r="M148" s="115">
        <v>0</v>
      </c>
      <c r="N148" s="63">
        <v>0</v>
      </c>
      <c r="O148" s="115">
        <v>0</v>
      </c>
      <c r="P148" s="63">
        <v>0</v>
      </c>
      <c r="Q148" s="115">
        <v>0</v>
      </c>
      <c r="R148" s="63">
        <f t="shared" si="4"/>
        <v>1</v>
      </c>
      <c r="S148" s="115">
        <f t="shared" si="4"/>
        <v>0.73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4</v>
      </c>
      <c r="I149" s="115">
        <v>0.51</v>
      </c>
      <c r="J149" s="63">
        <v>3</v>
      </c>
      <c r="K149" s="115">
        <v>0.32</v>
      </c>
      <c r="L149" s="63">
        <v>1</v>
      </c>
      <c r="M149" s="115">
        <v>0.08</v>
      </c>
      <c r="N149" s="63">
        <v>2</v>
      </c>
      <c r="O149" s="115">
        <v>1.86</v>
      </c>
      <c r="P149" s="63">
        <v>0</v>
      </c>
      <c r="Q149" s="115">
        <v>0</v>
      </c>
      <c r="R149" s="63">
        <f t="shared" si="4"/>
        <v>10</v>
      </c>
      <c r="S149" s="115">
        <f t="shared" si="4"/>
        <v>2.77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24</v>
      </c>
      <c r="I150" s="117">
        <v>6.57</v>
      </c>
      <c r="J150" s="116">
        <v>40</v>
      </c>
      <c r="K150" s="117">
        <v>8.85</v>
      </c>
      <c r="L150" s="116">
        <v>2</v>
      </c>
      <c r="M150" s="117">
        <v>0.57999999999999996</v>
      </c>
      <c r="N150" s="116">
        <v>18</v>
      </c>
      <c r="O150" s="117">
        <v>33.229999999999997</v>
      </c>
      <c r="P150" s="116">
        <v>0</v>
      </c>
      <c r="Q150" s="117">
        <v>0</v>
      </c>
      <c r="R150" s="116">
        <f t="shared" si="4"/>
        <v>84</v>
      </c>
      <c r="S150" s="117">
        <f>SUM(S144:S149)</f>
        <v>49.230000000000004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6523</v>
      </c>
      <c r="I151" s="115">
        <v>3428.76</v>
      </c>
      <c r="J151" s="63">
        <v>4764</v>
      </c>
      <c r="K151" s="115">
        <v>2118.11</v>
      </c>
      <c r="L151" s="63">
        <v>285</v>
      </c>
      <c r="M151" s="115">
        <v>234.37</v>
      </c>
      <c r="N151" s="63">
        <v>288</v>
      </c>
      <c r="O151" s="115">
        <v>292.37</v>
      </c>
      <c r="P151" s="63">
        <v>145</v>
      </c>
      <c r="Q151" s="115">
        <v>60.9</v>
      </c>
      <c r="R151" s="63">
        <f t="shared" si="4"/>
        <v>12005</v>
      </c>
      <c r="S151" s="115">
        <f>+I151+K151+M151+O151+Q151</f>
        <v>6134.51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6523</v>
      </c>
      <c r="I152" s="117">
        <v>3428.76</v>
      </c>
      <c r="J152" s="116">
        <v>4764</v>
      </c>
      <c r="K152" s="117">
        <v>2118.11</v>
      </c>
      <c r="L152" s="116">
        <v>285</v>
      </c>
      <c r="M152" s="117">
        <v>234.37</v>
      </c>
      <c r="N152" s="116">
        <v>288</v>
      </c>
      <c r="O152" s="117">
        <v>292.37</v>
      </c>
      <c r="P152" s="116">
        <v>145</v>
      </c>
      <c r="Q152" s="117">
        <v>60.9</v>
      </c>
      <c r="R152" s="116">
        <f t="shared" si="4"/>
        <v>12005</v>
      </c>
      <c r="S152" s="117">
        <f>SUM(S151)</f>
        <v>6134.51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1</v>
      </c>
      <c r="I154" s="115">
        <v>0.06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1</v>
      </c>
      <c r="S154" s="115">
        <f>+I154+K154+M154+O154+Q154</f>
        <v>0.06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33</v>
      </c>
      <c r="I155" s="115">
        <v>33.619999999999997</v>
      </c>
      <c r="J155" s="63">
        <v>16</v>
      </c>
      <c r="K155" s="115">
        <v>12.71</v>
      </c>
      <c r="L155" s="63">
        <v>7</v>
      </c>
      <c r="M155" s="115">
        <v>7.59</v>
      </c>
      <c r="N155" s="63">
        <v>7</v>
      </c>
      <c r="O155" s="115">
        <v>12.71</v>
      </c>
      <c r="P155" s="63">
        <v>1</v>
      </c>
      <c r="Q155" s="115">
        <v>1.1100000000000001</v>
      </c>
      <c r="R155" s="63">
        <f t="shared" ref="R155:S186" si="5">+H155+J155+L155+N155+P155</f>
        <v>64</v>
      </c>
      <c r="S155" s="115">
        <f>+I155+K155+M155+O155+Q155</f>
        <v>67.739999999999995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1</v>
      </c>
      <c r="K156" s="115">
        <v>0.04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1</v>
      </c>
      <c r="S156" s="115">
        <f>+I156+K156+M156+O156+Q156</f>
        <v>0.04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34</v>
      </c>
      <c r="I157" s="117">
        <v>33.68</v>
      </c>
      <c r="J157" s="116">
        <v>17</v>
      </c>
      <c r="K157" s="117">
        <v>12.75</v>
      </c>
      <c r="L157" s="116">
        <v>7</v>
      </c>
      <c r="M157" s="117">
        <v>7.59</v>
      </c>
      <c r="N157" s="116">
        <v>7</v>
      </c>
      <c r="O157" s="117">
        <v>12.71</v>
      </c>
      <c r="P157" s="116">
        <v>1</v>
      </c>
      <c r="Q157" s="117">
        <v>1.1100000000000001</v>
      </c>
      <c r="R157" s="116">
        <f t="shared" si="5"/>
        <v>66</v>
      </c>
      <c r="S157" s="117">
        <f>SUM(S153:S156)</f>
        <v>67.84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26407</v>
      </c>
      <c r="I158" s="117">
        <v>21953.7</v>
      </c>
      <c r="J158" s="118">
        <v>16833</v>
      </c>
      <c r="K158" s="117">
        <v>16369.53</v>
      </c>
      <c r="L158" s="118">
        <v>2260</v>
      </c>
      <c r="M158" s="117">
        <v>2501.83</v>
      </c>
      <c r="N158" s="118">
        <v>2051</v>
      </c>
      <c r="O158" s="117">
        <v>2618.5700000000002</v>
      </c>
      <c r="P158" s="118">
        <v>506</v>
      </c>
      <c r="Q158" s="117">
        <v>453.94</v>
      </c>
      <c r="R158" s="118">
        <f t="shared" si="5"/>
        <v>48057</v>
      </c>
      <c r="S158" s="117">
        <f>+S157+S152+S150+S143+S130+S99+S91+S89</f>
        <v>43897.57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30396</v>
      </c>
      <c r="I159" s="120">
        <v>73372.490000000005</v>
      </c>
      <c r="J159" s="119">
        <v>18043</v>
      </c>
      <c r="K159" s="120">
        <v>35596.06</v>
      </c>
      <c r="L159" s="119">
        <v>2690</v>
      </c>
      <c r="M159" s="120">
        <v>6775.72</v>
      </c>
      <c r="N159" s="119">
        <v>3160</v>
      </c>
      <c r="O159" s="120">
        <v>8597.06</v>
      </c>
      <c r="P159" s="119">
        <v>644</v>
      </c>
      <c r="Q159" s="120">
        <v>3200</v>
      </c>
      <c r="R159" s="119">
        <f t="shared" si="5"/>
        <v>54933</v>
      </c>
      <c r="S159" s="120">
        <f>+S158+S78</f>
        <v>127541.32999999999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1</v>
      </c>
      <c r="I163" s="115">
        <v>0.44</v>
      </c>
      <c r="J163" s="63">
        <v>10</v>
      </c>
      <c r="K163" s="115">
        <v>65.599999999999994</v>
      </c>
      <c r="L163" s="63">
        <v>0</v>
      </c>
      <c r="M163" s="115">
        <v>0</v>
      </c>
      <c r="N163" s="63">
        <v>3</v>
      </c>
      <c r="O163" s="115">
        <v>41.19</v>
      </c>
      <c r="P163" s="63">
        <v>0</v>
      </c>
      <c r="Q163" s="115">
        <v>0</v>
      </c>
      <c r="R163" s="63">
        <f t="shared" si="5"/>
        <v>14</v>
      </c>
      <c r="S163" s="115">
        <f t="shared" si="5"/>
        <v>107.22999999999999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10</v>
      </c>
      <c r="I164" s="115">
        <v>20.68</v>
      </c>
      <c r="J164" s="63">
        <v>8</v>
      </c>
      <c r="K164" s="115">
        <v>19.95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18</v>
      </c>
      <c r="S164" s="115">
        <f t="shared" si="5"/>
        <v>40.629999999999995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2</v>
      </c>
      <c r="I167" s="115">
        <v>2.41</v>
      </c>
      <c r="J167" s="63">
        <v>6</v>
      </c>
      <c r="K167" s="115">
        <v>29.7</v>
      </c>
      <c r="L167" s="63">
        <v>26</v>
      </c>
      <c r="M167" s="115">
        <v>69.33</v>
      </c>
      <c r="N167" s="63">
        <v>7</v>
      </c>
      <c r="O167" s="115">
        <v>48.86</v>
      </c>
      <c r="P167" s="63">
        <v>11</v>
      </c>
      <c r="Q167" s="115">
        <v>74.69</v>
      </c>
      <c r="R167" s="63">
        <f t="shared" si="5"/>
        <v>52</v>
      </c>
      <c r="S167" s="115">
        <f t="shared" si="5"/>
        <v>224.99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45</v>
      </c>
      <c r="I168" s="115">
        <v>140.69999999999999</v>
      </c>
      <c r="J168" s="63">
        <v>33</v>
      </c>
      <c r="K168" s="115">
        <v>186.3</v>
      </c>
      <c r="L168" s="63">
        <v>27</v>
      </c>
      <c r="M168" s="115">
        <v>90.62</v>
      </c>
      <c r="N168" s="63">
        <v>60</v>
      </c>
      <c r="O168" s="115">
        <v>389.86</v>
      </c>
      <c r="P168" s="63">
        <v>8</v>
      </c>
      <c r="Q168" s="115">
        <v>57.06</v>
      </c>
      <c r="R168" s="63">
        <f t="shared" si="5"/>
        <v>173</v>
      </c>
      <c r="S168" s="115">
        <f t="shared" si="5"/>
        <v>864.54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161</v>
      </c>
      <c r="I172" s="115">
        <v>444.53</v>
      </c>
      <c r="J172" s="63">
        <v>73</v>
      </c>
      <c r="K172" s="115">
        <v>138.31</v>
      </c>
      <c r="L172" s="63">
        <v>8</v>
      </c>
      <c r="M172" s="115">
        <v>26.58</v>
      </c>
      <c r="N172" s="63">
        <v>1</v>
      </c>
      <c r="O172" s="115">
        <v>4.3600000000000003</v>
      </c>
      <c r="P172" s="63">
        <v>1</v>
      </c>
      <c r="Q172" s="115">
        <v>3.46</v>
      </c>
      <c r="R172" s="63">
        <f t="shared" si="5"/>
        <v>244</v>
      </c>
      <c r="S172" s="115">
        <f t="shared" si="5"/>
        <v>617.24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59</v>
      </c>
      <c r="I173" s="115">
        <v>168.78</v>
      </c>
      <c r="J173" s="63">
        <v>72</v>
      </c>
      <c r="K173" s="115">
        <v>293.19</v>
      </c>
      <c r="L173" s="63">
        <v>10</v>
      </c>
      <c r="M173" s="115">
        <v>15.22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141</v>
      </c>
      <c r="S173" s="115">
        <f t="shared" si="5"/>
        <v>477.19000000000005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198</v>
      </c>
      <c r="I174" s="117">
        <v>777.54</v>
      </c>
      <c r="J174" s="116">
        <v>160</v>
      </c>
      <c r="K174" s="117">
        <v>733.05</v>
      </c>
      <c r="L174" s="116">
        <v>60</v>
      </c>
      <c r="M174" s="117">
        <v>201.75</v>
      </c>
      <c r="N174" s="116">
        <v>67</v>
      </c>
      <c r="O174" s="117">
        <v>484.27</v>
      </c>
      <c r="P174" s="116">
        <v>17</v>
      </c>
      <c r="Q174" s="117">
        <v>135.21</v>
      </c>
      <c r="R174" s="116">
        <f t="shared" si="5"/>
        <v>502</v>
      </c>
      <c r="S174" s="117">
        <f>SUM(S160:S173)</f>
        <v>2331.8199999999997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15</v>
      </c>
      <c r="I177" s="115">
        <v>8.32</v>
      </c>
      <c r="J177" s="63">
        <v>5</v>
      </c>
      <c r="K177" s="115">
        <v>0.93</v>
      </c>
      <c r="L177" s="63">
        <v>3</v>
      </c>
      <c r="M177" s="115">
        <v>0.17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23</v>
      </c>
      <c r="S177" s="115">
        <f>+I177+K177+M177+O177+Q177</f>
        <v>9.42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15</v>
      </c>
      <c r="I178" s="117">
        <v>8.32</v>
      </c>
      <c r="J178" s="118">
        <v>5</v>
      </c>
      <c r="K178" s="117">
        <v>0.93</v>
      </c>
      <c r="L178" s="118">
        <v>3</v>
      </c>
      <c r="M178" s="117">
        <v>0.17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23</v>
      </c>
      <c r="S178" s="117">
        <f>SUM(S175:S177)</f>
        <v>9.42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212</v>
      </c>
      <c r="I179" s="117">
        <v>785.86</v>
      </c>
      <c r="J179" s="118">
        <v>165</v>
      </c>
      <c r="K179" s="117">
        <v>733.98</v>
      </c>
      <c r="L179" s="118">
        <v>63</v>
      </c>
      <c r="M179" s="117">
        <v>201.92</v>
      </c>
      <c r="N179" s="118">
        <v>67</v>
      </c>
      <c r="O179" s="117">
        <v>484.27</v>
      </c>
      <c r="P179" s="118">
        <v>17</v>
      </c>
      <c r="Q179" s="117">
        <v>135.21</v>
      </c>
      <c r="R179" s="118">
        <f t="shared" si="5"/>
        <v>524</v>
      </c>
      <c r="S179" s="117">
        <f>+S178+S174</f>
        <v>2341.2399999999998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212</v>
      </c>
      <c r="I180" s="120">
        <v>785.86</v>
      </c>
      <c r="J180" s="119">
        <v>165</v>
      </c>
      <c r="K180" s="120">
        <v>733.98</v>
      </c>
      <c r="L180" s="119">
        <v>63</v>
      </c>
      <c r="M180" s="120">
        <v>201.92</v>
      </c>
      <c r="N180" s="119">
        <v>67</v>
      </c>
      <c r="O180" s="120">
        <v>484.27</v>
      </c>
      <c r="P180" s="119">
        <v>17</v>
      </c>
      <c r="Q180" s="120">
        <v>135.21</v>
      </c>
      <c r="R180" s="119">
        <f t="shared" si="5"/>
        <v>524</v>
      </c>
      <c r="S180" s="120">
        <f>+S179</f>
        <v>2341.2399999999998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4180</v>
      </c>
      <c r="I181" s="115">
        <v>348.58</v>
      </c>
      <c r="J181" s="63">
        <v>2140</v>
      </c>
      <c r="K181" s="115">
        <v>136.81</v>
      </c>
      <c r="L181" s="63">
        <v>273</v>
      </c>
      <c r="M181" s="115">
        <v>26.04</v>
      </c>
      <c r="N181" s="63">
        <v>207</v>
      </c>
      <c r="O181" s="115">
        <v>17.47</v>
      </c>
      <c r="P181" s="63">
        <v>31</v>
      </c>
      <c r="Q181" s="115">
        <v>1.44</v>
      </c>
      <c r="R181" s="63">
        <f t="shared" si="5"/>
        <v>6831</v>
      </c>
      <c r="S181" s="115">
        <f t="shared" si="5"/>
        <v>530.34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12</v>
      </c>
      <c r="K182" s="115">
        <v>0.4</v>
      </c>
      <c r="L182" s="63">
        <v>0</v>
      </c>
      <c r="M182" s="115">
        <v>0</v>
      </c>
      <c r="N182" s="63">
        <v>0</v>
      </c>
      <c r="O182" s="115">
        <v>0</v>
      </c>
      <c r="P182" s="63">
        <v>0</v>
      </c>
      <c r="Q182" s="115">
        <v>0</v>
      </c>
      <c r="R182" s="63">
        <f t="shared" si="5"/>
        <v>12</v>
      </c>
      <c r="S182" s="115">
        <f t="shared" si="5"/>
        <v>0.4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7</v>
      </c>
      <c r="I183" s="115">
        <v>0.69</v>
      </c>
      <c r="J183" s="63">
        <v>35</v>
      </c>
      <c r="K183" s="115">
        <v>3.17</v>
      </c>
      <c r="L183" s="63">
        <v>0</v>
      </c>
      <c r="M183" s="115">
        <v>0</v>
      </c>
      <c r="N183" s="63">
        <v>2</v>
      </c>
      <c r="O183" s="115">
        <v>0.15</v>
      </c>
      <c r="P183" s="63">
        <v>2</v>
      </c>
      <c r="Q183" s="115">
        <v>0.05</v>
      </c>
      <c r="R183" s="63">
        <f t="shared" si="5"/>
        <v>46</v>
      </c>
      <c r="S183" s="115">
        <f t="shared" si="5"/>
        <v>4.0599999999999996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2</v>
      </c>
      <c r="I184" s="115">
        <v>0.17</v>
      </c>
      <c r="J184" s="63">
        <v>1</v>
      </c>
      <c r="K184" s="115">
        <v>0.17</v>
      </c>
      <c r="L184" s="63">
        <v>0</v>
      </c>
      <c r="M184" s="115">
        <v>0</v>
      </c>
      <c r="N184" s="63">
        <v>0</v>
      </c>
      <c r="O184" s="115">
        <v>0</v>
      </c>
      <c r="P184" s="63">
        <v>0</v>
      </c>
      <c r="Q184" s="115">
        <v>0</v>
      </c>
      <c r="R184" s="63">
        <f t="shared" si="5"/>
        <v>3</v>
      </c>
      <c r="S184" s="115">
        <f t="shared" si="5"/>
        <v>0.34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89</v>
      </c>
      <c r="I185" s="115">
        <v>5.08</v>
      </c>
      <c r="J185" s="63">
        <v>39</v>
      </c>
      <c r="K185" s="115">
        <v>1.76</v>
      </c>
      <c r="L185" s="63">
        <v>1</v>
      </c>
      <c r="M185" s="115">
        <v>0.01</v>
      </c>
      <c r="N185" s="63">
        <v>20</v>
      </c>
      <c r="O185" s="115">
        <v>4.41</v>
      </c>
      <c r="P185" s="63">
        <v>8</v>
      </c>
      <c r="Q185" s="115">
        <v>0.48</v>
      </c>
      <c r="R185" s="63">
        <f t="shared" si="5"/>
        <v>157</v>
      </c>
      <c r="S185" s="115">
        <f t="shared" si="5"/>
        <v>11.74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44</v>
      </c>
      <c r="I186" s="115">
        <v>2.25</v>
      </c>
      <c r="J186" s="63">
        <v>17</v>
      </c>
      <c r="K186" s="115">
        <v>0.88</v>
      </c>
      <c r="L186" s="63">
        <v>1</v>
      </c>
      <c r="M186" s="115">
        <v>0.02</v>
      </c>
      <c r="N186" s="63">
        <v>43</v>
      </c>
      <c r="O186" s="115">
        <v>2.06</v>
      </c>
      <c r="P186" s="63">
        <v>6</v>
      </c>
      <c r="Q186" s="115">
        <v>0.44</v>
      </c>
      <c r="R186" s="63">
        <f t="shared" si="5"/>
        <v>111</v>
      </c>
      <c r="S186" s="115">
        <f t="shared" si="5"/>
        <v>5.65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4306</v>
      </c>
      <c r="I187" s="117">
        <v>356.77</v>
      </c>
      <c r="J187" s="118">
        <v>2237</v>
      </c>
      <c r="K187" s="117">
        <v>143.19</v>
      </c>
      <c r="L187" s="118">
        <v>275</v>
      </c>
      <c r="M187" s="117">
        <v>26.07</v>
      </c>
      <c r="N187" s="118">
        <v>264</v>
      </c>
      <c r="O187" s="117">
        <v>24.09</v>
      </c>
      <c r="P187" s="118">
        <v>47</v>
      </c>
      <c r="Q187" s="117">
        <v>2.41</v>
      </c>
      <c r="R187" s="118">
        <f t="shared" ref="R187:R194" si="6">+H187+J187+L187+N187+P187</f>
        <v>7129</v>
      </c>
      <c r="S187" s="117">
        <f>SUM(S181:S186)</f>
        <v>552.53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4306</v>
      </c>
      <c r="I188" s="117">
        <v>356.77</v>
      </c>
      <c r="J188" s="118">
        <v>2237</v>
      </c>
      <c r="K188" s="117">
        <v>143.19</v>
      </c>
      <c r="L188" s="118">
        <v>275</v>
      </c>
      <c r="M188" s="117">
        <v>26.07</v>
      </c>
      <c r="N188" s="118">
        <v>264</v>
      </c>
      <c r="O188" s="117">
        <v>24.09</v>
      </c>
      <c r="P188" s="118">
        <v>47</v>
      </c>
      <c r="Q188" s="117">
        <v>2.41</v>
      </c>
      <c r="R188" s="118">
        <f t="shared" si="6"/>
        <v>7129</v>
      </c>
      <c r="S188" s="117">
        <f>+S187</f>
        <v>552.53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4306</v>
      </c>
      <c r="I189" s="120">
        <v>356.77</v>
      </c>
      <c r="J189" s="119">
        <v>2237</v>
      </c>
      <c r="K189" s="120">
        <v>143.19</v>
      </c>
      <c r="L189" s="119">
        <v>275</v>
      </c>
      <c r="M189" s="120">
        <v>26.07</v>
      </c>
      <c r="N189" s="119">
        <v>264</v>
      </c>
      <c r="O189" s="120">
        <v>24.09</v>
      </c>
      <c r="P189" s="119">
        <v>47</v>
      </c>
      <c r="Q189" s="120">
        <v>2.41</v>
      </c>
      <c r="R189" s="119">
        <f t="shared" si="6"/>
        <v>7129</v>
      </c>
      <c r="S189" s="120">
        <f>+S188</f>
        <v>552.53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74515.12000000001</v>
      </c>
      <c r="J195" s="117"/>
      <c r="K195" s="121">
        <f>+K194+K189+K180+K159</f>
        <v>36473.229999999996</v>
      </c>
      <c r="L195" s="117"/>
      <c r="M195" s="121">
        <f>+M194+M189+M180+M159</f>
        <v>7003.71</v>
      </c>
      <c r="N195" s="117"/>
      <c r="O195" s="121">
        <f>+O194+O189+O180+O159</f>
        <v>9105.42</v>
      </c>
      <c r="P195" s="117"/>
      <c r="Q195" s="121">
        <f>+Q194+Q189+Q180+Q159</f>
        <v>3337.62</v>
      </c>
      <c r="R195" s="117"/>
      <c r="S195" s="121">
        <f>+S194+S189+S180+S159</f>
        <v>130435.09999999999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4.375" style="323" bestFit="1" customWidth="1"/>
    <col min="20" max="16384" width="9" style="323"/>
  </cols>
  <sheetData>
    <row r="1" spans="1:19" x14ac:dyDescent="0.25">
      <c r="A1" s="382" t="s">
        <v>635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1800</v>
      </c>
      <c r="I5" s="115">
        <v>378.27</v>
      </c>
      <c r="J5" s="63">
        <v>578</v>
      </c>
      <c r="K5" s="115">
        <v>110.24</v>
      </c>
      <c r="L5" s="63">
        <v>243</v>
      </c>
      <c r="M5" s="115">
        <v>78.17</v>
      </c>
      <c r="N5" s="63">
        <v>1486</v>
      </c>
      <c r="O5" s="115">
        <v>951.29</v>
      </c>
      <c r="P5" s="63">
        <v>1055</v>
      </c>
      <c r="Q5" s="115">
        <v>4008.75</v>
      </c>
      <c r="R5" s="63">
        <f t="shared" ref="R5:S20" si="0">+H5+J5+L5+N5+P5</f>
        <v>5162</v>
      </c>
      <c r="S5" s="115">
        <f t="shared" si="0"/>
        <v>5526.7199999999993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99</v>
      </c>
      <c r="I6" s="115">
        <v>74.64</v>
      </c>
      <c r="J6" s="63">
        <v>34</v>
      </c>
      <c r="K6" s="115">
        <v>12.2</v>
      </c>
      <c r="L6" s="63">
        <v>5</v>
      </c>
      <c r="M6" s="115">
        <v>4.0199999999999996</v>
      </c>
      <c r="N6" s="63">
        <v>9</v>
      </c>
      <c r="O6" s="115">
        <v>10.42</v>
      </c>
      <c r="P6" s="63">
        <v>96</v>
      </c>
      <c r="Q6" s="115">
        <v>141.83000000000001</v>
      </c>
      <c r="R6" s="63">
        <f t="shared" si="0"/>
        <v>243</v>
      </c>
      <c r="S6" s="115">
        <f t="shared" si="0"/>
        <v>243.11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1</v>
      </c>
      <c r="I7" s="115">
        <v>0.06</v>
      </c>
      <c r="J7" s="63">
        <v>0</v>
      </c>
      <c r="K7" s="115">
        <v>0</v>
      </c>
      <c r="L7" s="63">
        <v>0</v>
      </c>
      <c r="M7" s="115">
        <v>0</v>
      </c>
      <c r="N7" s="63">
        <v>2</v>
      </c>
      <c r="O7" s="115">
        <v>0.26</v>
      </c>
      <c r="P7" s="63">
        <v>0</v>
      </c>
      <c r="Q7" s="115">
        <v>0</v>
      </c>
      <c r="R7" s="63">
        <f t="shared" si="0"/>
        <v>3</v>
      </c>
      <c r="S7" s="115">
        <f t="shared" si="0"/>
        <v>0.32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41</v>
      </c>
      <c r="I8" s="115">
        <v>11.69</v>
      </c>
      <c r="J8" s="63">
        <v>6</v>
      </c>
      <c r="K8" s="115">
        <v>0.53</v>
      </c>
      <c r="L8" s="63">
        <v>3</v>
      </c>
      <c r="M8" s="115">
        <v>7.7</v>
      </c>
      <c r="N8" s="63">
        <v>12</v>
      </c>
      <c r="O8" s="115">
        <v>101.01</v>
      </c>
      <c r="P8" s="63">
        <v>145</v>
      </c>
      <c r="Q8" s="115">
        <v>458.76</v>
      </c>
      <c r="R8" s="63">
        <f t="shared" si="0"/>
        <v>207</v>
      </c>
      <c r="S8" s="115">
        <f t="shared" si="0"/>
        <v>579.69000000000005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178</v>
      </c>
      <c r="I9" s="115">
        <v>52.32</v>
      </c>
      <c r="J9" s="63">
        <v>69</v>
      </c>
      <c r="K9" s="115">
        <v>13.42</v>
      </c>
      <c r="L9" s="63">
        <v>35</v>
      </c>
      <c r="M9" s="115">
        <v>6.04</v>
      </c>
      <c r="N9" s="63">
        <v>198</v>
      </c>
      <c r="O9" s="115">
        <v>175.67</v>
      </c>
      <c r="P9" s="63">
        <v>79</v>
      </c>
      <c r="Q9" s="115">
        <v>74.959999999999994</v>
      </c>
      <c r="R9" s="63">
        <f t="shared" si="0"/>
        <v>559</v>
      </c>
      <c r="S9" s="115">
        <f t="shared" si="0"/>
        <v>322.40999999999997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2054</v>
      </c>
      <c r="I10" s="117">
        <v>516.98</v>
      </c>
      <c r="J10" s="116">
        <v>667</v>
      </c>
      <c r="K10" s="117">
        <v>136.38999999999999</v>
      </c>
      <c r="L10" s="116">
        <v>280</v>
      </c>
      <c r="M10" s="117">
        <v>95.93</v>
      </c>
      <c r="N10" s="116">
        <v>1682</v>
      </c>
      <c r="O10" s="117">
        <v>1238.6500000000001</v>
      </c>
      <c r="P10" s="116">
        <v>1109</v>
      </c>
      <c r="Q10" s="117">
        <v>4684.3</v>
      </c>
      <c r="R10" s="116">
        <f t="shared" si="0"/>
        <v>5792</v>
      </c>
      <c r="S10" s="117">
        <f>SUM(S5:S9)</f>
        <v>6672.2499999999982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13</v>
      </c>
      <c r="I11" s="115">
        <v>4.1399999999999997</v>
      </c>
      <c r="J11" s="63">
        <v>1</v>
      </c>
      <c r="K11" s="115">
        <v>0.08</v>
      </c>
      <c r="L11" s="63">
        <v>0</v>
      </c>
      <c r="M11" s="115">
        <v>0</v>
      </c>
      <c r="N11" s="63">
        <v>39</v>
      </c>
      <c r="O11" s="115">
        <v>564.41</v>
      </c>
      <c r="P11" s="63">
        <v>1450</v>
      </c>
      <c r="Q11" s="115">
        <v>3735.49</v>
      </c>
      <c r="R11" s="63">
        <f t="shared" si="0"/>
        <v>1503</v>
      </c>
      <c r="S11" s="115">
        <f t="shared" si="0"/>
        <v>4304.12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11916</v>
      </c>
      <c r="I12" s="115">
        <v>22157.82</v>
      </c>
      <c r="J12" s="63">
        <v>1387</v>
      </c>
      <c r="K12" s="115">
        <v>1904.94</v>
      </c>
      <c r="L12" s="63">
        <v>17</v>
      </c>
      <c r="M12" s="115">
        <v>9.16</v>
      </c>
      <c r="N12" s="63">
        <v>247</v>
      </c>
      <c r="O12" s="115">
        <v>10411.94</v>
      </c>
      <c r="P12" s="63">
        <v>661</v>
      </c>
      <c r="Q12" s="115">
        <v>920.22</v>
      </c>
      <c r="R12" s="63">
        <f t="shared" si="0"/>
        <v>14228</v>
      </c>
      <c r="S12" s="115">
        <f t="shared" si="0"/>
        <v>35404.080000000002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271</v>
      </c>
      <c r="I13" s="115">
        <v>157.49</v>
      </c>
      <c r="J13" s="63">
        <v>254</v>
      </c>
      <c r="K13" s="115">
        <v>120.08</v>
      </c>
      <c r="L13" s="63">
        <v>3</v>
      </c>
      <c r="M13" s="115">
        <v>0.91</v>
      </c>
      <c r="N13" s="63">
        <v>7</v>
      </c>
      <c r="O13" s="115">
        <v>13.25</v>
      </c>
      <c r="P13" s="63">
        <v>0</v>
      </c>
      <c r="Q13" s="115">
        <v>0</v>
      </c>
      <c r="R13" s="63">
        <f t="shared" si="0"/>
        <v>535</v>
      </c>
      <c r="S13" s="115">
        <f t="shared" si="0"/>
        <v>291.73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18407</v>
      </c>
      <c r="I14" s="115">
        <v>37591.32</v>
      </c>
      <c r="J14" s="63">
        <v>2784</v>
      </c>
      <c r="K14" s="115">
        <v>3389.23</v>
      </c>
      <c r="L14" s="63">
        <v>3</v>
      </c>
      <c r="M14" s="115">
        <v>2.34</v>
      </c>
      <c r="N14" s="63">
        <v>80</v>
      </c>
      <c r="O14" s="115">
        <v>226.11</v>
      </c>
      <c r="P14" s="63">
        <v>7</v>
      </c>
      <c r="Q14" s="115">
        <v>5.3</v>
      </c>
      <c r="R14" s="63">
        <f t="shared" si="0"/>
        <v>21281</v>
      </c>
      <c r="S14" s="115">
        <f t="shared" si="0"/>
        <v>41214.300000000003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2322</v>
      </c>
      <c r="I15" s="115">
        <v>1069.48</v>
      </c>
      <c r="J15" s="63">
        <v>317</v>
      </c>
      <c r="K15" s="115">
        <v>508.57</v>
      </c>
      <c r="L15" s="63">
        <v>16</v>
      </c>
      <c r="M15" s="115">
        <v>55.81</v>
      </c>
      <c r="N15" s="63">
        <v>152</v>
      </c>
      <c r="O15" s="115">
        <v>1692.78</v>
      </c>
      <c r="P15" s="63">
        <v>13</v>
      </c>
      <c r="Q15" s="115">
        <v>10.68</v>
      </c>
      <c r="R15" s="63">
        <f t="shared" si="0"/>
        <v>2820</v>
      </c>
      <c r="S15" s="115">
        <f t="shared" si="0"/>
        <v>3337.3199999999997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50</v>
      </c>
      <c r="I16" s="115">
        <v>240.84</v>
      </c>
      <c r="J16" s="63">
        <v>399</v>
      </c>
      <c r="K16" s="115">
        <v>807.08</v>
      </c>
      <c r="L16" s="63">
        <v>339</v>
      </c>
      <c r="M16" s="115">
        <v>7069.11</v>
      </c>
      <c r="N16" s="63">
        <v>1014</v>
      </c>
      <c r="O16" s="115">
        <v>31733.58</v>
      </c>
      <c r="P16" s="63">
        <v>197</v>
      </c>
      <c r="Q16" s="115">
        <v>2727.34</v>
      </c>
      <c r="R16" s="63">
        <f t="shared" si="0"/>
        <v>1999</v>
      </c>
      <c r="S16" s="115">
        <f t="shared" si="0"/>
        <v>42577.95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53</v>
      </c>
      <c r="I17" s="115">
        <v>149.46</v>
      </c>
      <c r="J17" s="63">
        <v>11</v>
      </c>
      <c r="K17" s="115">
        <v>103.54</v>
      </c>
      <c r="L17" s="63">
        <v>2</v>
      </c>
      <c r="M17" s="115">
        <v>1.74</v>
      </c>
      <c r="N17" s="63">
        <v>19</v>
      </c>
      <c r="O17" s="115">
        <v>101.45</v>
      </c>
      <c r="P17" s="63">
        <v>1</v>
      </c>
      <c r="Q17" s="115">
        <v>2.34</v>
      </c>
      <c r="R17" s="63">
        <f t="shared" si="0"/>
        <v>86</v>
      </c>
      <c r="S17" s="115">
        <f t="shared" si="0"/>
        <v>358.53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445</v>
      </c>
      <c r="I18" s="115">
        <v>119.88</v>
      </c>
      <c r="J18" s="63">
        <v>173</v>
      </c>
      <c r="K18" s="115">
        <v>49.94</v>
      </c>
      <c r="L18" s="63">
        <v>15</v>
      </c>
      <c r="M18" s="115">
        <v>3.75</v>
      </c>
      <c r="N18" s="63">
        <v>66</v>
      </c>
      <c r="O18" s="115">
        <v>87.4</v>
      </c>
      <c r="P18" s="63">
        <v>318</v>
      </c>
      <c r="Q18" s="115">
        <v>283.43</v>
      </c>
      <c r="R18" s="63">
        <f t="shared" si="0"/>
        <v>1017</v>
      </c>
      <c r="S18" s="115">
        <f t="shared" si="0"/>
        <v>544.40000000000009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28042</v>
      </c>
      <c r="I19" s="117">
        <v>61490.43</v>
      </c>
      <c r="J19" s="116">
        <v>4681</v>
      </c>
      <c r="K19" s="117">
        <v>6883.46</v>
      </c>
      <c r="L19" s="116">
        <v>381</v>
      </c>
      <c r="M19" s="117">
        <v>7142.82</v>
      </c>
      <c r="N19" s="116">
        <v>1532</v>
      </c>
      <c r="O19" s="117">
        <v>44830.92</v>
      </c>
      <c r="P19" s="116">
        <v>2036</v>
      </c>
      <c r="Q19" s="117">
        <v>7684.8</v>
      </c>
      <c r="R19" s="116">
        <f t="shared" si="0"/>
        <v>36672</v>
      </c>
      <c r="S19" s="117">
        <f>SUM(S11:S18)</f>
        <v>128032.43000000001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270</v>
      </c>
      <c r="I20" s="115">
        <v>120.76</v>
      </c>
      <c r="J20" s="63">
        <v>112</v>
      </c>
      <c r="K20" s="115">
        <v>102.77</v>
      </c>
      <c r="L20" s="63">
        <v>20</v>
      </c>
      <c r="M20" s="115">
        <v>97.51</v>
      </c>
      <c r="N20" s="63">
        <v>86</v>
      </c>
      <c r="O20" s="115">
        <v>419.33</v>
      </c>
      <c r="P20" s="63">
        <v>16</v>
      </c>
      <c r="Q20" s="115">
        <v>10.119999999999999</v>
      </c>
      <c r="R20" s="63">
        <f t="shared" si="0"/>
        <v>504</v>
      </c>
      <c r="S20" s="115">
        <f t="shared" si="0"/>
        <v>750.49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3063</v>
      </c>
      <c r="I21" s="115">
        <v>2320.46</v>
      </c>
      <c r="J21" s="63">
        <v>1031</v>
      </c>
      <c r="K21" s="115">
        <v>2157.61</v>
      </c>
      <c r="L21" s="63">
        <v>5</v>
      </c>
      <c r="M21" s="115">
        <v>7.66</v>
      </c>
      <c r="N21" s="63">
        <v>38</v>
      </c>
      <c r="O21" s="115">
        <v>57.33</v>
      </c>
      <c r="P21" s="63">
        <v>4</v>
      </c>
      <c r="Q21" s="115">
        <v>0.51</v>
      </c>
      <c r="R21" s="63">
        <f t="shared" ref="R21:S54" si="1">+H21+J21+L21+N21+P21</f>
        <v>4141</v>
      </c>
      <c r="S21" s="115">
        <f t="shared" si="1"/>
        <v>4543.57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23</v>
      </c>
      <c r="I22" s="115">
        <v>22.53</v>
      </c>
      <c r="J22" s="63">
        <v>34</v>
      </c>
      <c r="K22" s="115">
        <v>63.05</v>
      </c>
      <c r="L22" s="63">
        <v>2</v>
      </c>
      <c r="M22" s="115">
        <v>1.85</v>
      </c>
      <c r="N22" s="63">
        <v>18</v>
      </c>
      <c r="O22" s="115">
        <v>196.98</v>
      </c>
      <c r="P22" s="63">
        <v>12</v>
      </c>
      <c r="Q22" s="115">
        <v>14.02</v>
      </c>
      <c r="R22" s="63">
        <f t="shared" si="1"/>
        <v>89</v>
      </c>
      <c r="S22" s="115">
        <f t="shared" si="1"/>
        <v>298.42999999999995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713</v>
      </c>
      <c r="I23" s="115">
        <v>327.08</v>
      </c>
      <c r="J23" s="63">
        <v>71</v>
      </c>
      <c r="K23" s="115">
        <v>30.95</v>
      </c>
      <c r="L23" s="63">
        <v>26</v>
      </c>
      <c r="M23" s="115">
        <v>37.19</v>
      </c>
      <c r="N23" s="63">
        <v>121</v>
      </c>
      <c r="O23" s="115">
        <v>331.58</v>
      </c>
      <c r="P23" s="63">
        <v>265</v>
      </c>
      <c r="Q23" s="115">
        <v>179.02</v>
      </c>
      <c r="R23" s="63">
        <f t="shared" si="1"/>
        <v>1196</v>
      </c>
      <c r="S23" s="115">
        <f t="shared" si="1"/>
        <v>905.81999999999994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3</v>
      </c>
      <c r="I24" s="115">
        <v>2.14</v>
      </c>
      <c r="J24" s="63">
        <v>19</v>
      </c>
      <c r="K24" s="115">
        <v>13.75</v>
      </c>
      <c r="L24" s="63">
        <v>1</v>
      </c>
      <c r="M24" s="115">
        <v>0.19</v>
      </c>
      <c r="N24" s="63">
        <v>3</v>
      </c>
      <c r="O24" s="115">
        <v>0.59</v>
      </c>
      <c r="P24" s="63">
        <v>0</v>
      </c>
      <c r="Q24" s="115">
        <v>0</v>
      </c>
      <c r="R24" s="63">
        <f t="shared" si="1"/>
        <v>26</v>
      </c>
      <c r="S24" s="115">
        <f t="shared" si="1"/>
        <v>16.670000000000002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3996</v>
      </c>
      <c r="I25" s="115">
        <v>5025.9399999999996</v>
      </c>
      <c r="J25" s="63">
        <v>1516</v>
      </c>
      <c r="K25" s="115">
        <v>1526.66</v>
      </c>
      <c r="L25" s="63">
        <v>36</v>
      </c>
      <c r="M25" s="115">
        <v>63.21</v>
      </c>
      <c r="N25" s="63">
        <v>54</v>
      </c>
      <c r="O25" s="115">
        <v>149.07</v>
      </c>
      <c r="P25" s="63">
        <v>7</v>
      </c>
      <c r="Q25" s="115">
        <v>1.26</v>
      </c>
      <c r="R25" s="63">
        <f t="shared" si="1"/>
        <v>5609</v>
      </c>
      <c r="S25" s="115">
        <f t="shared" si="1"/>
        <v>6766.1399999999994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166</v>
      </c>
      <c r="I26" s="115">
        <v>96.62</v>
      </c>
      <c r="J26" s="63">
        <v>691</v>
      </c>
      <c r="K26" s="115">
        <v>1053.57</v>
      </c>
      <c r="L26" s="63">
        <v>17</v>
      </c>
      <c r="M26" s="115">
        <v>26.34</v>
      </c>
      <c r="N26" s="63">
        <v>15</v>
      </c>
      <c r="O26" s="115">
        <v>52.09</v>
      </c>
      <c r="P26" s="63">
        <v>4</v>
      </c>
      <c r="Q26" s="115">
        <v>2.3199999999999998</v>
      </c>
      <c r="R26" s="63">
        <f t="shared" si="1"/>
        <v>893</v>
      </c>
      <c r="S26" s="115">
        <f t="shared" si="1"/>
        <v>1230.9399999999998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11</v>
      </c>
      <c r="I27" s="115">
        <v>1.17</v>
      </c>
      <c r="J27" s="63">
        <v>4</v>
      </c>
      <c r="K27" s="115">
        <v>2.67</v>
      </c>
      <c r="L27" s="63">
        <v>3</v>
      </c>
      <c r="M27" s="115">
        <v>0.65</v>
      </c>
      <c r="N27" s="63">
        <v>4</v>
      </c>
      <c r="O27" s="115">
        <v>0.38</v>
      </c>
      <c r="P27" s="63">
        <v>6</v>
      </c>
      <c r="Q27" s="115">
        <v>0.72</v>
      </c>
      <c r="R27" s="63">
        <f t="shared" si="1"/>
        <v>28</v>
      </c>
      <c r="S27" s="115">
        <f t="shared" si="1"/>
        <v>5.59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436</v>
      </c>
      <c r="I28" s="115">
        <v>217.21</v>
      </c>
      <c r="J28" s="63">
        <v>258</v>
      </c>
      <c r="K28" s="115">
        <v>298.39</v>
      </c>
      <c r="L28" s="63">
        <v>23</v>
      </c>
      <c r="M28" s="115">
        <v>46.1</v>
      </c>
      <c r="N28" s="63">
        <v>36</v>
      </c>
      <c r="O28" s="115">
        <v>264.42</v>
      </c>
      <c r="P28" s="63">
        <v>10</v>
      </c>
      <c r="Q28" s="115">
        <v>0.85</v>
      </c>
      <c r="R28" s="63">
        <f t="shared" si="1"/>
        <v>763</v>
      </c>
      <c r="S28" s="115">
        <f t="shared" si="1"/>
        <v>826.97000000000014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464</v>
      </c>
      <c r="I29" s="115">
        <v>300.52</v>
      </c>
      <c r="J29" s="63">
        <v>496</v>
      </c>
      <c r="K29" s="115">
        <v>1641.09</v>
      </c>
      <c r="L29" s="63">
        <v>38</v>
      </c>
      <c r="M29" s="115">
        <v>19.68</v>
      </c>
      <c r="N29" s="63">
        <v>54</v>
      </c>
      <c r="O29" s="115">
        <v>416.39</v>
      </c>
      <c r="P29" s="63">
        <v>38</v>
      </c>
      <c r="Q29" s="115">
        <v>18.22</v>
      </c>
      <c r="R29" s="63">
        <f t="shared" si="1"/>
        <v>1090</v>
      </c>
      <c r="S29" s="115">
        <f t="shared" si="1"/>
        <v>2395.8999999999996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5868</v>
      </c>
      <c r="I31" s="115">
        <v>920.27</v>
      </c>
      <c r="J31" s="63">
        <v>2423</v>
      </c>
      <c r="K31" s="115">
        <v>545.79</v>
      </c>
      <c r="L31" s="63">
        <v>177</v>
      </c>
      <c r="M31" s="115">
        <v>58.32</v>
      </c>
      <c r="N31" s="63">
        <v>776</v>
      </c>
      <c r="O31" s="115">
        <v>237.93</v>
      </c>
      <c r="P31" s="63">
        <v>120</v>
      </c>
      <c r="Q31" s="115">
        <v>50.81</v>
      </c>
      <c r="R31" s="63">
        <f t="shared" si="1"/>
        <v>9364</v>
      </c>
      <c r="S31" s="115">
        <f t="shared" si="1"/>
        <v>1813.12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12797</v>
      </c>
      <c r="I32" s="117">
        <v>9354.7000000000007</v>
      </c>
      <c r="J32" s="116">
        <v>5528</v>
      </c>
      <c r="K32" s="117">
        <v>7436.3</v>
      </c>
      <c r="L32" s="116">
        <v>297</v>
      </c>
      <c r="M32" s="117">
        <v>358.7</v>
      </c>
      <c r="N32" s="116">
        <v>1107</v>
      </c>
      <c r="O32" s="117">
        <v>2126.09</v>
      </c>
      <c r="P32" s="116">
        <v>435</v>
      </c>
      <c r="Q32" s="117">
        <v>277.85000000000002</v>
      </c>
      <c r="R32" s="116">
        <f t="shared" si="1"/>
        <v>20164</v>
      </c>
      <c r="S32" s="117">
        <f>SUM(S20:S31)</f>
        <v>19553.639999999996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2</v>
      </c>
      <c r="I33" s="115">
        <v>0.36</v>
      </c>
      <c r="J33" s="63">
        <v>1</v>
      </c>
      <c r="K33" s="115">
        <v>0.14000000000000001</v>
      </c>
      <c r="L33" s="63">
        <v>0</v>
      </c>
      <c r="M33" s="115">
        <v>0</v>
      </c>
      <c r="N33" s="63">
        <v>1</v>
      </c>
      <c r="O33" s="115">
        <v>5.8</v>
      </c>
      <c r="P33" s="63">
        <v>89</v>
      </c>
      <c r="Q33" s="115">
        <v>492.98</v>
      </c>
      <c r="R33" s="63">
        <f t="shared" si="1"/>
        <v>93</v>
      </c>
      <c r="S33" s="115">
        <f t="shared" si="1"/>
        <v>499.28000000000003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1</v>
      </c>
      <c r="K35" s="115">
        <v>0.2</v>
      </c>
      <c r="L35" s="63">
        <v>0</v>
      </c>
      <c r="M35" s="115">
        <v>0</v>
      </c>
      <c r="N35" s="63">
        <v>1</v>
      </c>
      <c r="O35" s="115">
        <v>0.06</v>
      </c>
      <c r="P35" s="63">
        <v>1</v>
      </c>
      <c r="Q35" s="115">
        <v>0.48</v>
      </c>
      <c r="R35" s="63">
        <f t="shared" si="1"/>
        <v>3</v>
      </c>
      <c r="S35" s="115">
        <f t="shared" si="1"/>
        <v>0.74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1</v>
      </c>
      <c r="O36" s="115">
        <v>1.24</v>
      </c>
      <c r="P36" s="63">
        <v>0</v>
      </c>
      <c r="Q36" s="115">
        <v>0</v>
      </c>
      <c r="R36" s="63">
        <f t="shared" si="1"/>
        <v>1</v>
      </c>
      <c r="S36" s="115">
        <f t="shared" si="1"/>
        <v>1.24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62</v>
      </c>
      <c r="I37" s="115">
        <v>19.71</v>
      </c>
      <c r="J37" s="63">
        <v>32</v>
      </c>
      <c r="K37" s="115">
        <v>24.76</v>
      </c>
      <c r="L37" s="63">
        <v>2</v>
      </c>
      <c r="M37" s="115">
        <v>0.83</v>
      </c>
      <c r="N37" s="63">
        <v>10</v>
      </c>
      <c r="O37" s="115">
        <v>15.71</v>
      </c>
      <c r="P37" s="63">
        <v>18</v>
      </c>
      <c r="Q37" s="115">
        <v>108.85</v>
      </c>
      <c r="R37" s="63">
        <f t="shared" si="1"/>
        <v>124</v>
      </c>
      <c r="S37" s="115">
        <f t="shared" si="1"/>
        <v>169.85999999999999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7</v>
      </c>
      <c r="I38" s="115">
        <v>13.65</v>
      </c>
      <c r="J38" s="63">
        <v>24</v>
      </c>
      <c r="K38" s="115">
        <v>84.45</v>
      </c>
      <c r="L38" s="63">
        <v>5</v>
      </c>
      <c r="M38" s="115">
        <v>12.69</v>
      </c>
      <c r="N38" s="63">
        <v>93</v>
      </c>
      <c r="O38" s="115">
        <v>398.9</v>
      </c>
      <c r="P38" s="63">
        <v>8</v>
      </c>
      <c r="Q38" s="115">
        <v>18.190000000000001</v>
      </c>
      <c r="R38" s="63">
        <f t="shared" si="1"/>
        <v>137</v>
      </c>
      <c r="S38" s="115">
        <f t="shared" si="1"/>
        <v>527.88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374</v>
      </c>
      <c r="I40" s="115">
        <v>984.03</v>
      </c>
      <c r="J40" s="63">
        <v>48</v>
      </c>
      <c r="K40" s="115">
        <v>40.39</v>
      </c>
      <c r="L40" s="63">
        <v>2</v>
      </c>
      <c r="M40" s="115">
        <v>2.4300000000000002</v>
      </c>
      <c r="N40" s="63">
        <v>2</v>
      </c>
      <c r="O40" s="115">
        <v>1.86</v>
      </c>
      <c r="P40" s="63">
        <v>0</v>
      </c>
      <c r="Q40" s="115">
        <v>0</v>
      </c>
      <c r="R40" s="63">
        <f t="shared" si="1"/>
        <v>426</v>
      </c>
      <c r="S40" s="115">
        <f t="shared" si="1"/>
        <v>1028.71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5</v>
      </c>
      <c r="Q41" s="115">
        <v>6.19</v>
      </c>
      <c r="R41" s="63">
        <f t="shared" si="1"/>
        <v>5</v>
      </c>
      <c r="S41" s="115">
        <f t="shared" si="1"/>
        <v>6.19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13</v>
      </c>
      <c r="I42" s="115">
        <v>15.16</v>
      </c>
      <c r="J42" s="63">
        <v>8</v>
      </c>
      <c r="K42" s="115">
        <v>4.2699999999999996</v>
      </c>
      <c r="L42" s="63">
        <v>0</v>
      </c>
      <c r="M42" s="115">
        <v>0</v>
      </c>
      <c r="N42" s="63">
        <v>3</v>
      </c>
      <c r="O42" s="115">
        <v>3.37</v>
      </c>
      <c r="P42" s="63">
        <v>0</v>
      </c>
      <c r="Q42" s="115">
        <v>0</v>
      </c>
      <c r="R42" s="63">
        <f t="shared" si="1"/>
        <v>24</v>
      </c>
      <c r="S42" s="115">
        <f t="shared" si="1"/>
        <v>22.8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6</v>
      </c>
      <c r="I44" s="115">
        <v>18.399999999999999</v>
      </c>
      <c r="J44" s="63">
        <v>19</v>
      </c>
      <c r="K44" s="115">
        <v>23.94</v>
      </c>
      <c r="L44" s="63">
        <v>4</v>
      </c>
      <c r="M44" s="115">
        <v>24.3</v>
      </c>
      <c r="N44" s="63">
        <v>49</v>
      </c>
      <c r="O44" s="115">
        <v>314.11</v>
      </c>
      <c r="P44" s="63">
        <v>15</v>
      </c>
      <c r="Q44" s="115">
        <v>39.11</v>
      </c>
      <c r="R44" s="63">
        <f t="shared" si="1"/>
        <v>93</v>
      </c>
      <c r="S44" s="115">
        <f t="shared" si="1"/>
        <v>419.86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76</v>
      </c>
      <c r="I45" s="115">
        <v>16.71</v>
      </c>
      <c r="J45" s="63">
        <v>41</v>
      </c>
      <c r="K45" s="115">
        <v>8.5500000000000007</v>
      </c>
      <c r="L45" s="63">
        <v>1</v>
      </c>
      <c r="M45" s="115">
        <v>0.4</v>
      </c>
      <c r="N45" s="63">
        <v>11</v>
      </c>
      <c r="O45" s="115">
        <v>3.49</v>
      </c>
      <c r="P45" s="63">
        <v>7</v>
      </c>
      <c r="Q45" s="115">
        <v>0.98</v>
      </c>
      <c r="R45" s="63">
        <f t="shared" si="1"/>
        <v>136</v>
      </c>
      <c r="S45" s="115">
        <f t="shared" si="1"/>
        <v>30.13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530</v>
      </c>
      <c r="I46" s="117">
        <v>1068.02</v>
      </c>
      <c r="J46" s="116">
        <v>164</v>
      </c>
      <c r="K46" s="117">
        <v>186.7</v>
      </c>
      <c r="L46" s="116">
        <v>13</v>
      </c>
      <c r="M46" s="117">
        <v>40.65</v>
      </c>
      <c r="N46" s="116">
        <v>161</v>
      </c>
      <c r="O46" s="117">
        <v>744.54</v>
      </c>
      <c r="P46" s="116">
        <v>126</v>
      </c>
      <c r="Q46" s="117">
        <v>666.78</v>
      </c>
      <c r="R46" s="116">
        <f t="shared" si="1"/>
        <v>994</v>
      </c>
      <c r="S46" s="117">
        <f>SUM(S33:S45)</f>
        <v>2706.6900000000005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18512</v>
      </c>
      <c r="I47" s="115">
        <v>6186.64</v>
      </c>
      <c r="J47" s="63">
        <v>7723</v>
      </c>
      <c r="K47" s="115">
        <v>2658.53</v>
      </c>
      <c r="L47" s="63">
        <v>693</v>
      </c>
      <c r="M47" s="115">
        <v>1755.14</v>
      </c>
      <c r="N47" s="63">
        <v>1698</v>
      </c>
      <c r="O47" s="115">
        <v>2281.2800000000002</v>
      </c>
      <c r="P47" s="63">
        <v>2537</v>
      </c>
      <c r="Q47" s="115">
        <v>6941.77</v>
      </c>
      <c r="R47" s="63">
        <f t="shared" si="1"/>
        <v>31163</v>
      </c>
      <c r="S47" s="115">
        <f>+I47+K47+M47+O47+Q47</f>
        <v>19823.36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18512</v>
      </c>
      <c r="I48" s="117">
        <v>6186.64</v>
      </c>
      <c r="J48" s="116">
        <v>7723</v>
      </c>
      <c r="K48" s="117">
        <v>2658.53</v>
      </c>
      <c r="L48" s="116">
        <v>693</v>
      </c>
      <c r="M48" s="117">
        <v>1755.14</v>
      </c>
      <c r="N48" s="116">
        <v>1698</v>
      </c>
      <c r="O48" s="117">
        <v>2281.2800000000002</v>
      </c>
      <c r="P48" s="116">
        <v>2537</v>
      </c>
      <c r="Q48" s="117">
        <v>6941.77</v>
      </c>
      <c r="R48" s="116">
        <f t="shared" si="1"/>
        <v>31163</v>
      </c>
      <c r="S48" s="117">
        <f>SUM(S47)</f>
        <v>19823.36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36709</v>
      </c>
      <c r="I49" s="115">
        <v>70233.91</v>
      </c>
      <c r="J49" s="63">
        <v>19361</v>
      </c>
      <c r="K49" s="115">
        <v>33691.11</v>
      </c>
      <c r="L49" s="63">
        <v>1791</v>
      </c>
      <c r="M49" s="115">
        <v>5386.74</v>
      </c>
      <c r="N49" s="63">
        <v>13893</v>
      </c>
      <c r="O49" s="115">
        <v>172130</v>
      </c>
      <c r="P49" s="63">
        <v>1788</v>
      </c>
      <c r="Q49" s="115">
        <v>1229.94</v>
      </c>
      <c r="R49" s="63">
        <f t="shared" si="1"/>
        <v>73542</v>
      </c>
      <c r="S49" s="115">
        <f>+I49+K49+M49+O49+Q49</f>
        <v>282671.7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36709</v>
      </c>
      <c r="I50" s="117">
        <v>70233.91</v>
      </c>
      <c r="J50" s="116">
        <v>19361</v>
      </c>
      <c r="K50" s="117">
        <v>33691.11</v>
      </c>
      <c r="L50" s="116">
        <v>1791</v>
      </c>
      <c r="M50" s="117">
        <v>5386.74</v>
      </c>
      <c r="N50" s="116">
        <v>13893</v>
      </c>
      <c r="O50" s="117">
        <v>172130</v>
      </c>
      <c r="P50" s="116">
        <v>1788</v>
      </c>
      <c r="Q50" s="117">
        <v>1229.94</v>
      </c>
      <c r="R50" s="116">
        <f t="shared" si="1"/>
        <v>73542</v>
      </c>
      <c r="S50" s="117">
        <f>SUM(S49)</f>
        <v>282671.7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40</v>
      </c>
      <c r="I51" s="115">
        <v>27.11</v>
      </c>
      <c r="J51" s="63">
        <v>31</v>
      </c>
      <c r="K51" s="115">
        <v>29.69</v>
      </c>
      <c r="L51" s="63">
        <v>5</v>
      </c>
      <c r="M51" s="115">
        <v>6.54</v>
      </c>
      <c r="N51" s="63">
        <v>3</v>
      </c>
      <c r="O51" s="115">
        <v>0.23</v>
      </c>
      <c r="P51" s="63">
        <v>1</v>
      </c>
      <c r="Q51" s="115">
        <v>9.6300000000000008</v>
      </c>
      <c r="R51" s="63">
        <f t="shared" si="1"/>
        <v>80</v>
      </c>
      <c r="S51" s="115">
        <f t="shared" si="1"/>
        <v>73.199999999999989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110</v>
      </c>
      <c r="I52" s="115">
        <v>72.48</v>
      </c>
      <c r="J52" s="63">
        <v>49</v>
      </c>
      <c r="K52" s="115">
        <v>23.74</v>
      </c>
      <c r="L52" s="63">
        <v>10</v>
      </c>
      <c r="M52" s="115">
        <v>18.34</v>
      </c>
      <c r="N52" s="63">
        <v>30</v>
      </c>
      <c r="O52" s="115">
        <v>247.89</v>
      </c>
      <c r="P52" s="63">
        <v>5</v>
      </c>
      <c r="Q52" s="115">
        <v>22.48</v>
      </c>
      <c r="R52" s="63">
        <f t="shared" si="1"/>
        <v>204</v>
      </c>
      <c r="S52" s="115">
        <f t="shared" si="1"/>
        <v>384.93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45</v>
      </c>
      <c r="I53" s="115">
        <v>46.17</v>
      </c>
      <c r="J53" s="63">
        <v>46</v>
      </c>
      <c r="K53" s="115">
        <v>22.41</v>
      </c>
      <c r="L53" s="63">
        <v>1</v>
      </c>
      <c r="M53" s="115">
        <v>0.05</v>
      </c>
      <c r="N53" s="63">
        <v>1</v>
      </c>
      <c r="O53" s="115">
        <v>0.01</v>
      </c>
      <c r="P53" s="63">
        <v>1</v>
      </c>
      <c r="Q53" s="115">
        <v>6.38</v>
      </c>
      <c r="R53" s="63">
        <f t="shared" si="1"/>
        <v>94</v>
      </c>
      <c r="S53" s="115">
        <f t="shared" si="1"/>
        <v>75.02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13</v>
      </c>
      <c r="I54" s="115">
        <v>11.5</v>
      </c>
      <c r="J54" s="63">
        <v>161</v>
      </c>
      <c r="K54" s="115">
        <v>395.01</v>
      </c>
      <c r="L54" s="63">
        <v>10</v>
      </c>
      <c r="M54" s="115">
        <v>64.2</v>
      </c>
      <c r="N54" s="63">
        <v>59</v>
      </c>
      <c r="O54" s="115">
        <v>379.89</v>
      </c>
      <c r="P54" s="63">
        <v>325</v>
      </c>
      <c r="Q54" s="115">
        <v>1359.68</v>
      </c>
      <c r="R54" s="63">
        <f t="shared" si="1"/>
        <v>568</v>
      </c>
      <c r="S54" s="115">
        <f t="shared" si="1"/>
        <v>2210.2799999999997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563</v>
      </c>
      <c r="I55" s="115">
        <v>825</v>
      </c>
      <c r="J55" s="63">
        <v>436</v>
      </c>
      <c r="K55" s="115">
        <v>578.30999999999995</v>
      </c>
      <c r="L55" s="63">
        <v>20</v>
      </c>
      <c r="M55" s="115">
        <v>43.59</v>
      </c>
      <c r="N55" s="63">
        <v>34</v>
      </c>
      <c r="O55" s="115">
        <v>104.2</v>
      </c>
      <c r="P55" s="63">
        <v>1</v>
      </c>
      <c r="Q55" s="115">
        <v>2.44</v>
      </c>
      <c r="R55" s="63">
        <f t="shared" ref="R55:S89" si="2">+H55+J55+L55+N55+P55</f>
        <v>1054</v>
      </c>
      <c r="S55" s="115">
        <f t="shared" si="2"/>
        <v>1553.54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308</v>
      </c>
      <c r="I56" s="115">
        <v>177.01</v>
      </c>
      <c r="J56" s="63">
        <v>4</v>
      </c>
      <c r="K56" s="115">
        <v>16.32</v>
      </c>
      <c r="L56" s="63">
        <v>0</v>
      </c>
      <c r="M56" s="115">
        <v>0</v>
      </c>
      <c r="N56" s="63">
        <v>4</v>
      </c>
      <c r="O56" s="115">
        <v>6.81</v>
      </c>
      <c r="P56" s="63">
        <v>0</v>
      </c>
      <c r="Q56" s="115">
        <v>0</v>
      </c>
      <c r="R56" s="63">
        <f t="shared" si="2"/>
        <v>316</v>
      </c>
      <c r="S56" s="115">
        <f t="shared" si="2"/>
        <v>200.14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823</v>
      </c>
      <c r="I57" s="115">
        <v>138.37</v>
      </c>
      <c r="J57" s="63">
        <v>320</v>
      </c>
      <c r="K57" s="115">
        <v>71.88</v>
      </c>
      <c r="L57" s="63">
        <v>94</v>
      </c>
      <c r="M57" s="115">
        <v>31.21</v>
      </c>
      <c r="N57" s="63">
        <v>339</v>
      </c>
      <c r="O57" s="115">
        <v>108.03</v>
      </c>
      <c r="P57" s="63">
        <v>58</v>
      </c>
      <c r="Q57" s="115">
        <v>23.17</v>
      </c>
      <c r="R57" s="63">
        <f t="shared" si="2"/>
        <v>1634</v>
      </c>
      <c r="S57" s="115">
        <f t="shared" si="2"/>
        <v>372.66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1777</v>
      </c>
      <c r="I58" s="117">
        <v>1297.6400000000001</v>
      </c>
      <c r="J58" s="116">
        <v>952</v>
      </c>
      <c r="K58" s="117">
        <v>1137.3599999999999</v>
      </c>
      <c r="L58" s="116">
        <v>128</v>
      </c>
      <c r="M58" s="117">
        <v>163.93</v>
      </c>
      <c r="N58" s="116">
        <v>463</v>
      </c>
      <c r="O58" s="117">
        <v>847.06</v>
      </c>
      <c r="P58" s="116">
        <v>382</v>
      </c>
      <c r="Q58" s="117">
        <v>1423.78</v>
      </c>
      <c r="R58" s="116">
        <f t="shared" si="2"/>
        <v>3702</v>
      </c>
      <c r="S58" s="117">
        <f>SUM(S51:S57)</f>
        <v>4869.7699999999995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2144</v>
      </c>
      <c r="I59" s="115">
        <v>3819.42</v>
      </c>
      <c r="J59" s="63">
        <v>778</v>
      </c>
      <c r="K59" s="115">
        <v>7462.95</v>
      </c>
      <c r="L59" s="63">
        <v>732</v>
      </c>
      <c r="M59" s="115">
        <v>47920.88</v>
      </c>
      <c r="N59" s="63">
        <v>4110</v>
      </c>
      <c r="O59" s="115">
        <v>166151.46</v>
      </c>
      <c r="P59" s="63">
        <v>893</v>
      </c>
      <c r="Q59" s="115">
        <v>4604.37</v>
      </c>
      <c r="R59" s="63">
        <f t="shared" si="2"/>
        <v>8657</v>
      </c>
      <c r="S59" s="115">
        <f>+I59+K59+M59+O59+Q59</f>
        <v>229959.08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2144</v>
      </c>
      <c r="I60" s="117">
        <v>3819.42</v>
      </c>
      <c r="J60" s="116">
        <v>778</v>
      </c>
      <c r="K60" s="117">
        <v>7462.95</v>
      </c>
      <c r="L60" s="116">
        <v>732</v>
      </c>
      <c r="M60" s="117">
        <v>47920.88</v>
      </c>
      <c r="N60" s="116">
        <v>4110</v>
      </c>
      <c r="O60" s="117">
        <v>166151.46</v>
      </c>
      <c r="P60" s="116">
        <v>893</v>
      </c>
      <c r="Q60" s="117">
        <v>4604.37</v>
      </c>
      <c r="R60" s="116">
        <f t="shared" si="2"/>
        <v>8657</v>
      </c>
      <c r="S60" s="117">
        <f>SUM(S59)</f>
        <v>229959.08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8905</v>
      </c>
      <c r="I62" s="115">
        <v>142396.91</v>
      </c>
      <c r="J62" s="63">
        <v>369</v>
      </c>
      <c r="K62" s="115">
        <v>8574.0400000000009</v>
      </c>
      <c r="L62" s="63">
        <v>0</v>
      </c>
      <c r="M62" s="115">
        <v>0</v>
      </c>
      <c r="N62" s="63">
        <v>22</v>
      </c>
      <c r="O62" s="115">
        <v>452.43</v>
      </c>
      <c r="P62" s="63">
        <v>0</v>
      </c>
      <c r="Q62" s="115">
        <v>0</v>
      </c>
      <c r="R62" s="63">
        <f t="shared" si="2"/>
        <v>9296</v>
      </c>
      <c r="S62" s="115">
        <f>+I62+K62+M62+O62+Q62</f>
        <v>151423.38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24513</v>
      </c>
      <c r="I63" s="115">
        <v>52605.74</v>
      </c>
      <c r="J63" s="63">
        <v>11328</v>
      </c>
      <c r="K63" s="115">
        <v>108267.42</v>
      </c>
      <c r="L63" s="63">
        <v>951</v>
      </c>
      <c r="M63" s="115">
        <v>44700.7</v>
      </c>
      <c r="N63" s="63">
        <v>8908</v>
      </c>
      <c r="O63" s="115">
        <v>655047.41</v>
      </c>
      <c r="P63" s="63">
        <v>1327</v>
      </c>
      <c r="Q63" s="115">
        <v>9134.7199999999993</v>
      </c>
      <c r="R63" s="63">
        <f t="shared" si="2"/>
        <v>47027</v>
      </c>
      <c r="S63" s="115">
        <f>+I63+K63+M63+O63+Q63</f>
        <v>869755.99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27761</v>
      </c>
      <c r="I64" s="117">
        <v>195002.65</v>
      </c>
      <c r="J64" s="116">
        <v>11495</v>
      </c>
      <c r="K64" s="117">
        <v>116841.46</v>
      </c>
      <c r="L64" s="116">
        <v>951</v>
      </c>
      <c r="M64" s="117">
        <v>44700.7</v>
      </c>
      <c r="N64" s="116">
        <v>8920</v>
      </c>
      <c r="O64" s="117">
        <v>655499.84</v>
      </c>
      <c r="P64" s="116">
        <v>1327</v>
      </c>
      <c r="Q64" s="117">
        <v>9134.7199999999993</v>
      </c>
      <c r="R64" s="116">
        <f t="shared" si="2"/>
        <v>50454</v>
      </c>
      <c r="S64" s="117">
        <f>SUM(S61:S63)</f>
        <v>1021179.37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37236</v>
      </c>
      <c r="I65" s="115">
        <v>60772.83</v>
      </c>
      <c r="J65" s="63">
        <v>12015</v>
      </c>
      <c r="K65" s="115">
        <v>14249.22</v>
      </c>
      <c r="L65" s="63">
        <v>754</v>
      </c>
      <c r="M65" s="115">
        <v>1695.17</v>
      </c>
      <c r="N65" s="63">
        <v>2483</v>
      </c>
      <c r="O65" s="115">
        <v>23938.18</v>
      </c>
      <c r="P65" s="63">
        <v>701</v>
      </c>
      <c r="Q65" s="115">
        <v>328.39</v>
      </c>
      <c r="R65" s="63">
        <f t="shared" si="2"/>
        <v>53189</v>
      </c>
      <c r="S65" s="115">
        <f>+I65+K65+M65+O65+Q65</f>
        <v>100983.79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37236</v>
      </c>
      <c r="I66" s="117">
        <v>60772.83</v>
      </c>
      <c r="J66" s="118">
        <v>12015</v>
      </c>
      <c r="K66" s="117">
        <v>14249.22</v>
      </c>
      <c r="L66" s="118">
        <v>754</v>
      </c>
      <c r="M66" s="117">
        <v>1695.17</v>
      </c>
      <c r="N66" s="118">
        <v>2483</v>
      </c>
      <c r="O66" s="117">
        <v>23938.18</v>
      </c>
      <c r="P66" s="118">
        <v>701</v>
      </c>
      <c r="Q66" s="117">
        <v>328.39</v>
      </c>
      <c r="R66" s="118">
        <f t="shared" si="2"/>
        <v>53189</v>
      </c>
      <c r="S66" s="117">
        <f>SUM(S65)</f>
        <v>100983.79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1</v>
      </c>
      <c r="O67" s="115">
        <v>0.13</v>
      </c>
      <c r="P67" s="63">
        <v>0</v>
      </c>
      <c r="Q67" s="115">
        <v>0</v>
      </c>
      <c r="R67" s="63">
        <f t="shared" si="2"/>
        <v>1</v>
      </c>
      <c r="S67" s="115">
        <f t="shared" si="2"/>
        <v>0.13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1</v>
      </c>
      <c r="K68" s="115">
        <v>0.06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1</v>
      </c>
      <c r="S68" s="115">
        <f t="shared" si="2"/>
        <v>0.06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4</v>
      </c>
      <c r="I69" s="115">
        <v>11.19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4</v>
      </c>
      <c r="S69" s="115">
        <f t="shared" si="2"/>
        <v>11.19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1</v>
      </c>
      <c r="O70" s="115">
        <v>1.21</v>
      </c>
      <c r="P70" s="63">
        <v>0</v>
      </c>
      <c r="Q70" s="115">
        <v>0</v>
      </c>
      <c r="R70" s="63">
        <f t="shared" si="2"/>
        <v>1</v>
      </c>
      <c r="S70" s="115">
        <f t="shared" si="2"/>
        <v>1.21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75</v>
      </c>
      <c r="I72" s="115">
        <v>32.979999999999997</v>
      </c>
      <c r="J72" s="63">
        <v>32</v>
      </c>
      <c r="K72" s="115">
        <v>36.64</v>
      </c>
      <c r="L72" s="63">
        <v>2</v>
      </c>
      <c r="M72" s="115">
        <v>0.41</v>
      </c>
      <c r="N72" s="63">
        <v>12</v>
      </c>
      <c r="O72" s="115">
        <v>19.05</v>
      </c>
      <c r="P72" s="63">
        <v>4</v>
      </c>
      <c r="Q72" s="115">
        <v>0.52</v>
      </c>
      <c r="R72" s="63">
        <f t="shared" si="2"/>
        <v>125</v>
      </c>
      <c r="S72" s="115">
        <f t="shared" si="2"/>
        <v>89.6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224</v>
      </c>
      <c r="I73" s="115">
        <v>104.21</v>
      </c>
      <c r="J73" s="63">
        <v>120</v>
      </c>
      <c r="K73" s="115">
        <v>30.39</v>
      </c>
      <c r="L73" s="63">
        <v>17</v>
      </c>
      <c r="M73" s="115">
        <v>11.74</v>
      </c>
      <c r="N73" s="63">
        <v>103</v>
      </c>
      <c r="O73" s="115">
        <v>571.65</v>
      </c>
      <c r="P73" s="63">
        <v>15</v>
      </c>
      <c r="Q73" s="115">
        <v>14.8</v>
      </c>
      <c r="R73" s="63">
        <f t="shared" si="2"/>
        <v>479</v>
      </c>
      <c r="S73" s="115">
        <f t="shared" si="2"/>
        <v>732.79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300</v>
      </c>
      <c r="I74" s="117">
        <v>148.38</v>
      </c>
      <c r="J74" s="116">
        <v>152</v>
      </c>
      <c r="K74" s="117">
        <v>67.09</v>
      </c>
      <c r="L74" s="116">
        <v>18</v>
      </c>
      <c r="M74" s="117">
        <v>12.15</v>
      </c>
      <c r="N74" s="116">
        <v>117</v>
      </c>
      <c r="O74" s="117">
        <v>592.04</v>
      </c>
      <c r="P74" s="116">
        <v>19</v>
      </c>
      <c r="Q74" s="117">
        <v>15.32</v>
      </c>
      <c r="R74" s="116">
        <f t="shared" si="2"/>
        <v>606</v>
      </c>
      <c r="S74" s="117">
        <f>SUM(S67:S73)</f>
        <v>834.98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541</v>
      </c>
      <c r="H77" s="116">
        <v>185</v>
      </c>
      <c r="I77" s="117">
        <v>18.77</v>
      </c>
      <c r="J77" s="116">
        <v>7</v>
      </c>
      <c r="K77" s="117">
        <v>1.48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192</v>
      </c>
      <c r="S77" s="117">
        <f t="shared" si="2"/>
        <v>20.25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69085</v>
      </c>
      <c r="I78" s="120">
        <v>409910.37</v>
      </c>
      <c r="J78" s="119">
        <v>27395</v>
      </c>
      <c r="K78" s="120">
        <v>190752.05</v>
      </c>
      <c r="L78" s="119">
        <v>2632</v>
      </c>
      <c r="M78" s="120">
        <v>109272.81</v>
      </c>
      <c r="N78" s="119">
        <v>19084</v>
      </c>
      <c r="O78" s="120">
        <v>1070380.06</v>
      </c>
      <c r="P78" s="119">
        <v>3838</v>
      </c>
      <c r="Q78" s="120">
        <v>36992.019999999997</v>
      </c>
      <c r="R78" s="119">
        <f t="shared" si="2"/>
        <v>122034</v>
      </c>
      <c r="S78" s="120">
        <f>+S74+S66+S64+S60+S58+S50+S48+S46+S32+S19+S10+S75+S76+S77</f>
        <v>1817307.3099999998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0</v>
      </c>
      <c r="K79" s="115">
        <v>0</v>
      </c>
      <c r="L79" s="63">
        <v>112</v>
      </c>
      <c r="M79" s="115">
        <v>5868.52</v>
      </c>
      <c r="N79" s="63">
        <v>208</v>
      </c>
      <c r="O79" s="115">
        <v>7009.81</v>
      </c>
      <c r="P79" s="63">
        <v>1</v>
      </c>
      <c r="Q79" s="115">
        <v>117.2</v>
      </c>
      <c r="R79" s="63">
        <f t="shared" si="2"/>
        <v>321</v>
      </c>
      <c r="S79" s="115">
        <f t="shared" si="2"/>
        <v>12995.530000000002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8113</v>
      </c>
      <c r="I80" s="115">
        <v>12241</v>
      </c>
      <c r="J80" s="63">
        <v>5348</v>
      </c>
      <c r="K80" s="115">
        <v>8410.75</v>
      </c>
      <c r="L80" s="63">
        <v>207</v>
      </c>
      <c r="M80" s="115">
        <v>1209.5</v>
      </c>
      <c r="N80" s="63">
        <v>2163</v>
      </c>
      <c r="O80" s="115">
        <v>31435.16</v>
      </c>
      <c r="P80" s="63">
        <v>236</v>
      </c>
      <c r="Q80" s="115">
        <v>732.43</v>
      </c>
      <c r="R80" s="63">
        <f t="shared" si="2"/>
        <v>16067</v>
      </c>
      <c r="S80" s="115">
        <f t="shared" si="2"/>
        <v>54028.840000000004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7797</v>
      </c>
      <c r="I81" s="115">
        <v>8558.4599999999991</v>
      </c>
      <c r="J81" s="63">
        <v>2790</v>
      </c>
      <c r="K81" s="115">
        <v>5507.06</v>
      </c>
      <c r="L81" s="63">
        <v>1</v>
      </c>
      <c r="M81" s="115">
        <v>8.41</v>
      </c>
      <c r="N81" s="63">
        <v>22</v>
      </c>
      <c r="O81" s="115">
        <v>178.82</v>
      </c>
      <c r="P81" s="63">
        <v>1</v>
      </c>
      <c r="Q81" s="115">
        <v>12.62</v>
      </c>
      <c r="R81" s="63">
        <f t="shared" si="2"/>
        <v>10611</v>
      </c>
      <c r="S81" s="115">
        <f t="shared" si="2"/>
        <v>14265.37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225</v>
      </c>
      <c r="I82" s="115">
        <v>123.47</v>
      </c>
      <c r="J82" s="63">
        <v>48</v>
      </c>
      <c r="K82" s="115">
        <v>147.57</v>
      </c>
      <c r="L82" s="63">
        <v>23</v>
      </c>
      <c r="M82" s="115">
        <v>171.31</v>
      </c>
      <c r="N82" s="63">
        <v>1101</v>
      </c>
      <c r="O82" s="115">
        <v>19217.63</v>
      </c>
      <c r="P82" s="63">
        <v>87</v>
      </c>
      <c r="Q82" s="115">
        <v>237.03</v>
      </c>
      <c r="R82" s="63">
        <f t="shared" si="2"/>
        <v>1484</v>
      </c>
      <c r="S82" s="115">
        <f t="shared" si="2"/>
        <v>19897.009999999998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20768</v>
      </c>
      <c r="I83" s="115">
        <v>15978.46</v>
      </c>
      <c r="J83" s="63">
        <v>9793</v>
      </c>
      <c r="K83" s="115">
        <v>10291.620000000001</v>
      </c>
      <c r="L83" s="63">
        <v>339</v>
      </c>
      <c r="M83" s="115">
        <v>8274.67</v>
      </c>
      <c r="N83" s="63">
        <v>390</v>
      </c>
      <c r="O83" s="115">
        <v>12343.01</v>
      </c>
      <c r="P83" s="63">
        <v>84</v>
      </c>
      <c r="Q83" s="115">
        <v>54.78</v>
      </c>
      <c r="R83" s="63">
        <f t="shared" si="2"/>
        <v>31374</v>
      </c>
      <c r="S83" s="115">
        <f t="shared" si="2"/>
        <v>46942.54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1047</v>
      </c>
      <c r="I84" s="115">
        <v>1383.13</v>
      </c>
      <c r="J84" s="63">
        <v>1175</v>
      </c>
      <c r="K84" s="115">
        <v>1829.99</v>
      </c>
      <c r="L84" s="63">
        <v>61</v>
      </c>
      <c r="M84" s="115">
        <v>445.96</v>
      </c>
      <c r="N84" s="63">
        <v>396</v>
      </c>
      <c r="O84" s="115">
        <v>3976.85</v>
      </c>
      <c r="P84" s="63">
        <v>7</v>
      </c>
      <c r="Q84" s="115">
        <v>4.3899999999999997</v>
      </c>
      <c r="R84" s="63">
        <f t="shared" si="2"/>
        <v>2686</v>
      </c>
      <c r="S84" s="115">
        <f t="shared" si="2"/>
        <v>7640.3200000000006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2445</v>
      </c>
      <c r="I85" s="115">
        <v>2450.23</v>
      </c>
      <c r="J85" s="63">
        <v>529</v>
      </c>
      <c r="K85" s="115">
        <v>618.54</v>
      </c>
      <c r="L85" s="63">
        <v>57</v>
      </c>
      <c r="M85" s="115">
        <v>475.35</v>
      </c>
      <c r="N85" s="63">
        <v>999</v>
      </c>
      <c r="O85" s="115">
        <v>18278.62</v>
      </c>
      <c r="P85" s="63">
        <v>125</v>
      </c>
      <c r="Q85" s="115">
        <v>344.41</v>
      </c>
      <c r="R85" s="63">
        <f t="shared" si="2"/>
        <v>4155</v>
      </c>
      <c r="S85" s="115">
        <f t="shared" si="2"/>
        <v>22167.149999999998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304</v>
      </c>
      <c r="I87" s="115">
        <v>517.79999999999995</v>
      </c>
      <c r="J87" s="63">
        <v>140</v>
      </c>
      <c r="K87" s="115">
        <v>797.27</v>
      </c>
      <c r="L87" s="63">
        <v>18</v>
      </c>
      <c r="M87" s="115">
        <v>176.51</v>
      </c>
      <c r="N87" s="63">
        <v>726</v>
      </c>
      <c r="O87" s="115">
        <v>12801.4</v>
      </c>
      <c r="P87" s="63">
        <v>18</v>
      </c>
      <c r="Q87" s="115">
        <v>60.97</v>
      </c>
      <c r="R87" s="63">
        <f t="shared" si="2"/>
        <v>1206</v>
      </c>
      <c r="S87" s="115">
        <f t="shared" si="2"/>
        <v>14353.949999999999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828</v>
      </c>
      <c r="I88" s="115">
        <v>672.15</v>
      </c>
      <c r="J88" s="63">
        <v>235</v>
      </c>
      <c r="K88" s="115">
        <v>262.39</v>
      </c>
      <c r="L88" s="63">
        <v>11</v>
      </c>
      <c r="M88" s="115">
        <v>64.790000000000006</v>
      </c>
      <c r="N88" s="63">
        <v>21</v>
      </c>
      <c r="O88" s="115">
        <v>68.2</v>
      </c>
      <c r="P88" s="63">
        <v>134</v>
      </c>
      <c r="Q88" s="115">
        <v>232.54</v>
      </c>
      <c r="R88" s="63">
        <f t="shared" si="2"/>
        <v>1229</v>
      </c>
      <c r="S88" s="115">
        <f t="shared" si="2"/>
        <v>1300.07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30342</v>
      </c>
      <c r="I89" s="117">
        <v>41924.699999999997</v>
      </c>
      <c r="J89" s="116">
        <v>14481</v>
      </c>
      <c r="K89" s="117">
        <v>27865.19</v>
      </c>
      <c r="L89" s="116">
        <v>661</v>
      </c>
      <c r="M89" s="117">
        <v>16695.02</v>
      </c>
      <c r="N89" s="116">
        <v>4254</v>
      </c>
      <c r="O89" s="117">
        <v>105309.5</v>
      </c>
      <c r="P89" s="116">
        <v>552</v>
      </c>
      <c r="Q89" s="117">
        <v>1796.37</v>
      </c>
      <c r="R89" s="116">
        <f t="shared" si="2"/>
        <v>50290</v>
      </c>
      <c r="S89" s="117">
        <f>SUM(S79:S88)</f>
        <v>193590.78000000003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139</v>
      </c>
      <c r="I90" s="115">
        <v>72.930000000000007</v>
      </c>
      <c r="J90" s="63">
        <v>42</v>
      </c>
      <c r="K90" s="115">
        <v>16.52</v>
      </c>
      <c r="L90" s="63">
        <v>3</v>
      </c>
      <c r="M90" s="115">
        <v>0.67</v>
      </c>
      <c r="N90" s="63">
        <v>13</v>
      </c>
      <c r="O90" s="115">
        <v>239.42</v>
      </c>
      <c r="P90" s="63">
        <v>8</v>
      </c>
      <c r="Q90" s="115">
        <v>17.13</v>
      </c>
      <c r="R90" s="63">
        <f t="shared" ref="R90:S122" si="3">+H90+J90+L90+N90+P90</f>
        <v>205</v>
      </c>
      <c r="S90" s="115">
        <f>+I90+K90+M90+O90+Q90</f>
        <v>346.66999999999996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139</v>
      </c>
      <c r="I91" s="117">
        <v>72.930000000000007</v>
      </c>
      <c r="J91" s="116">
        <v>42</v>
      </c>
      <c r="K91" s="117">
        <v>16.52</v>
      </c>
      <c r="L91" s="116">
        <v>3</v>
      </c>
      <c r="M91" s="117">
        <v>0.67</v>
      </c>
      <c r="N91" s="116">
        <v>13</v>
      </c>
      <c r="O91" s="117">
        <v>239.42</v>
      </c>
      <c r="P91" s="116">
        <v>8</v>
      </c>
      <c r="Q91" s="117">
        <v>17.13</v>
      </c>
      <c r="R91" s="116">
        <f t="shared" si="3"/>
        <v>205</v>
      </c>
      <c r="S91" s="117">
        <f>SUM(S90)</f>
        <v>346.66999999999996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975</v>
      </c>
      <c r="I92" s="115">
        <v>899.91</v>
      </c>
      <c r="J92" s="63">
        <v>474</v>
      </c>
      <c r="K92" s="115">
        <v>934.65</v>
      </c>
      <c r="L92" s="63">
        <v>120</v>
      </c>
      <c r="M92" s="115">
        <v>1432.41</v>
      </c>
      <c r="N92" s="63">
        <v>496</v>
      </c>
      <c r="O92" s="115">
        <v>8742.98</v>
      </c>
      <c r="P92" s="63">
        <v>7</v>
      </c>
      <c r="Q92" s="115">
        <v>10.09</v>
      </c>
      <c r="R92" s="63">
        <f t="shared" si="3"/>
        <v>2072</v>
      </c>
      <c r="S92" s="115">
        <f t="shared" si="3"/>
        <v>12020.04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5901</v>
      </c>
      <c r="I94" s="115">
        <v>7495.59</v>
      </c>
      <c r="J94" s="63">
        <v>3350</v>
      </c>
      <c r="K94" s="115">
        <v>10428.82</v>
      </c>
      <c r="L94" s="63">
        <v>262</v>
      </c>
      <c r="M94" s="115">
        <v>1821.01</v>
      </c>
      <c r="N94" s="63">
        <v>3787</v>
      </c>
      <c r="O94" s="115">
        <v>72128.73</v>
      </c>
      <c r="P94" s="63">
        <v>47</v>
      </c>
      <c r="Q94" s="115">
        <v>321.31</v>
      </c>
      <c r="R94" s="63">
        <f t="shared" si="3"/>
        <v>13347</v>
      </c>
      <c r="S94" s="115">
        <f t="shared" si="3"/>
        <v>92195.459999999992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1</v>
      </c>
      <c r="M95" s="115">
        <v>0.03</v>
      </c>
      <c r="N95" s="63">
        <v>1</v>
      </c>
      <c r="O95" s="115">
        <v>0.67</v>
      </c>
      <c r="P95" s="63">
        <v>6</v>
      </c>
      <c r="Q95" s="115">
        <v>6.69</v>
      </c>
      <c r="R95" s="63">
        <f t="shared" si="3"/>
        <v>8</v>
      </c>
      <c r="S95" s="115">
        <f t="shared" si="3"/>
        <v>7.3900000000000006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55</v>
      </c>
      <c r="I96" s="115">
        <v>38.229999999999997</v>
      </c>
      <c r="J96" s="63">
        <v>13</v>
      </c>
      <c r="K96" s="115">
        <v>0.53</v>
      </c>
      <c r="L96" s="63">
        <v>1</v>
      </c>
      <c r="M96" s="115">
        <v>0.01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69</v>
      </c>
      <c r="S96" s="115">
        <f t="shared" si="3"/>
        <v>38.769999999999996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21532</v>
      </c>
      <c r="I97" s="115">
        <v>25768.91</v>
      </c>
      <c r="J97" s="63">
        <v>12632</v>
      </c>
      <c r="K97" s="115">
        <v>63480.36</v>
      </c>
      <c r="L97" s="63">
        <v>1679</v>
      </c>
      <c r="M97" s="115">
        <v>16116.16</v>
      </c>
      <c r="N97" s="63">
        <v>11638</v>
      </c>
      <c r="O97" s="115">
        <v>415412.53</v>
      </c>
      <c r="P97" s="63">
        <v>1573</v>
      </c>
      <c r="Q97" s="115">
        <v>9420.42</v>
      </c>
      <c r="R97" s="63">
        <f t="shared" si="3"/>
        <v>49054</v>
      </c>
      <c r="S97" s="115">
        <f t="shared" si="3"/>
        <v>530198.38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1</v>
      </c>
      <c r="I98" s="115">
        <v>7.0000000000000007E-2</v>
      </c>
      <c r="J98" s="63">
        <v>3</v>
      </c>
      <c r="K98" s="115">
        <v>4.84</v>
      </c>
      <c r="L98" s="63">
        <v>0</v>
      </c>
      <c r="M98" s="115">
        <v>0</v>
      </c>
      <c r="N98" s="63">
        <v>1</v>
      </c>
      <c r="O98" s="115">
        <v>8.18</v>
      </c>
      <c r="P98" s="63">
        <v>0</v>
      </c>
      <c r="Q98" s="115">
        <v>0</v>
      </c>
      <c r="R98" s="63">
        <f t="shared" si="3"/>
        <v>5</v>
      </c>
      <c r="S98" s="115">
        <f t="shared" si="3"/>
        <v>13.09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25889</v>
      </c>
      <c r="I99" s="117">
        <v>34202.71</v>
      </c>
      <c r="J99" s="116">
        <v>14132</v>
      </c>
      <c r="K99" s="117">
        <v>74849.2</v>
      </c>
      <c r="L99" s="116">
        <v>1846</v>
      </c>
      <c r="M99" s="117">
        <v>19369.62</v>
      </c>
      <c r="N99" s="116">
        <v>12703</v>
      </c>
      <c r="O99" s="117">
        <v>496293.09</v>
      </c>
      <c r="P99" s="116">
        <v>1592</v>
      </c>
      <c r="Q99" s="117">
        <v>9758.51</v>
      </c>
      <c r="R99" s="116">
        <f t="shared" si="3"/>
        <v>56162</v>
      </c>
      <c r="S99" s="117">
        <f>SUM(S92:S98)</f>
        <v>634473.13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2892</v>
      </c>
      <c r="I100" s="115">
        <v>1907.59</v>
      </c>
      <c r="J100" s="63">
        <v>800</v>
      </c>
      <c r="K100" s="115">
        <v>195.71</v>
      </c>
      <c r="L100" s="63">
        <v>12</v>
      </c>
      <c r="M100" s="115">
        <v>46.9</v>
      </c>
      <c r="N100" s="63">
        <v>231</v>
      </c>
      <c r="O100" s="115">
        <v>2262.2800000000002</v>
      </c>
      <c r="P100" s="63">
        <v>6</v>
      </c>
      <c r="Q100" s="115">
        <v>4.1399999999999997</v>
      </c>
      <c r="R100" s="63">
        <f t="shared" si="3"/>
        <v>3941</v>
      </c>
      <c r="S100" s="115">
        <f t="shared" si="3"/>
        <v>4416.62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2</v>
      </c>
      <c r="I101" s="115">
        <v>0.17</v>
      </c>
      <c r="J101" s="63">
        <v>1</v>
      </c>
      <c r="K101" s="115">
        <v>0.2</v>
      </c>
      <c r="L101" s="63">
        <v>0</v>
      </c>
      <c r="M101" s="115">
        <v>0</v>
      </c>
      <c r="N101" s="63">
        <v>1</v>
      </c>
      <c r="O101" s="115">
        <v>0.05</v>
      </c>
      <c r="P101" s="63">
        <v>0</v>
      </c>
      <c r="Q101" s="115">
        <v>0</v>
      </c>
      <c r="R101" s="63">
        <f t="shared" si="3"/>
        <v>4</v>
      </c>
      <c r="S101" s="115">
        <f t="shared" si="3"/>
        <v>0.42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28</v>
      </c>
      <c r="I102" s="115">
        <v>2.4900000000000002</v>
      </c>
      <c r="J102" s="63">
        <v>21</v>
      </c>
      <c r="K102" s="115">
        <v>9.24</v>
      </c>
      <c r="L102" s="63">
        <v>2</v>
      </c>
      <c r="M102" s="115">
        <v>23</v>
      </c>
      <c r="N102" s="63">
        <v>1</v>
      </c>
      <c r="O102" s="115">
        <v>0.97</v>
      </c>
      <c r="P102" s="63">
        <v>3</v>
      </c>
      <c r="Q102" s="115">
        <v>0.23</v>
      </c>
      <c r="R102" s="63">
        <f t="shared" si="3"/>
        <v>55</v>
      </c>
      <c r="S102" s="115">
        <f t="shared" si="3"/>
        <v>35.93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12</v>
      </c>
      <c r="I103" s="115">
        <v>4.1900000000000004</v>
      </c>
      <c r="J103" s="63">
        <v>22</v>
      </c>
      <c r="K103" s="115">
        <v>1.95</v>
      </c>
      <c r="L103" s="63">
        <v>0</v>
      </c>
      <c r="M103" s="115">
        <v>0</v>
      </c>
      <c r="N103" s="63">
        <v>24</v>
      </c>
      <c r="O103" s="115">
        <v>624.36</v>
      </c>
      <c r="P103" s="63">
        <v>1</v>
      </c>
      <c r="Q103" s="115">
        <v>0.08</v>
      </c>
      <c r="R103" s="63">
        <f t="shared" si="3"/>
        <v>59</v>
      </c>
      <c r="S103" s="115">
        <f t="shared" si="3"/>
        <v>630.58000000000004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2</v>
      </c>
      <c r="I104" s="115">
        <v>0.56999999999999995</v>
      </c>
      <c r="J104" s="63">
        <v>5</v>
      </c>
      <c r="K104" s="115">
        <v>1.98</v>
      </c>
      <c r="L104" s="63">
        <v>0</v>
      </c>
      <c r="M104" s="115">
        <v>0</v>
      </c>
      <c r="N104" s="63">
        <v>3</v>
      </c>
      <c r="O104" s="115">
        <v>92.41</v>
      </c>
      <c r="P104" s="63">
        <v>0</v>
      </c>
      <c r="Q104" s="115">
        <v>0</v>
      </c>
      <c r="R104" s="63">
        <f t="shared" si="3"/>
        <v>10</v>
      </c>
      <c r="S104" s="115">
        <f t="shared" si="3"/>
        <v>94.96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14699</v>
      </c>
      <c r="I105" s="115">
        <v>2049.81</v>
      </c>
      <c r="J105" s="63">
        <v>5600</v>
      </c>
      <c r="K105" s="115">
        <v>797.73</v>
      </c>
      <c r="L105" s="63">
        <v>64</v>
      </c>
      <c r="M105" s="115">
        <v>368.97</v>
      </c>
      <c r="N105" s="63">
        <v>39</v>
      </c>
      <c r="O105" s="115">
        <v>269.64</v>
      </c>
      <c r="P105" s="63">
        <v>47</v>
      </c>
      <c r="Q105" s="115">
        <v>7.7</v>
      </c>
      <c r="R105" s="63">
        <f t="shared" si="3"/>
        <v>20449</v>
      </c>
      <c r="S105" s="115">
        <f t="shared" si="3"/>
        <v>3493.85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25</v>
      </c>
      <c r="I106" s="115">
        <v>6.54</v>
      </c>
      <c r="J106" s="63">
        <v>23</v>
      </c>
      <c r="K106" s="115">
        <v>6.92</v>
      </c>
      <c r="L106" s="63">
        <v>14</v>
      </c>
      <c r="M106" s="115">
        <v>75.36</v>
      </c>
      <c r="N106" s="63">
        <v>56</v>
      </c>
      <c r="O106" s="115">
        <v>603.22</v>
      </c>
      <c r="P106" s="63">
        <v>19</v>
      </c>
      <c r="Q106" s="115">
        <v>23.05</v>
      </c>
      <c r="R106" s="63">
        <f t="shared" si="3"/>
        <v>137</v>
      </c>
      <c r="S106" s="115">
        <f t="shared" si="3"/>
        <v>715.08999999999992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17</v>
      </c>
      <c r="I107" s="115">
        <v>3.63</v>
      </c>
      <c r="J107" s="63">
        <v>1</v>
      </c>
      <c r="K107" s="115">
        <v>0.01</v>
      </c>
      <c r="L107" s="63">
        <v>3</v>
      </c>
      <c r="M107" s="115">
        <v>6.4</v>
      </c>
      <c r="N107" s="63">
        <v>2</v>
      </c>
      <c r="O107" s="115">
        <v>3.83</v>
      </c>
      <c r="P107" s="63">
        <v>0</v>
      </c>
      <c r="Q107" s="115">
        <v>0</v>
      </c>
      <c r="R107" s="63">
        <f t="shared" si="3"/>
        <v>23</v>
      </c>
      <c r="S107" s="115">
        <f t="shared" si="3"/>
        <v>13.87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76</v>
      </c>
      <c r="I108" s="115">
        <v>10.24</v>
      </c>
      <c r="J108" s="63">
        <v>67</v>
      </c>
      <c r="K108" s="115">
        <v>8.74</v>
      </c>
      <c r="L108" s="63">
        <v>0</v>
      </c>
      <c r="M108" s="115">
        <v>0</v>
      </c>
      <c r="N108" s="63">
        <v>2</v>
      </c>
      <c r="O108" s="115">
        <v>27.03</v>
      </c>
      <c r="P108" s="63">
        <v>0</v>
      </c>
      <c r="Q108" s="115">
        <v>0</v>
      </c>
      <c r="R108" s="63">
        <f t="shared" si="3"/>
        <v>145</v>
      </c>
      <c r="S108" s="115">
        <f t="shared" si="3"/>
        <v>46.010000000000005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104</v>
      </c>
      <c r="I109" s="115">
        <v>27.99</v>
      </c>
      <c r="J109" s="63">
        <v>77</v>
      </c>
      <c r="K109" s="115">
        <v>2.31</v>
      </c>
      <c r="L109" s="63">
        <v>3</v>
      </c>
      <c r="M109" s="115">
        <v>5.55</v>
      </c>
      <c r="N109" s="63">
        <v>20</v>
      </c>
      <c r="O109" s="115">
        <v>296.54000000000002</v>
      </c>
      <c r="P109" s="63">
        <v>3</v>
      </c>
      <c r="Q109" s="115">
        <v>0.24</v>
      </c>
      <c r="R109" s="63">
        <f t="shared" si="3"/>
        <v>207</v>
      </c>
      <c r="S109" s="115">
        <f t="shared" si="3"/>
        <v>332.63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2</v>
      </c>
      <c r="I110" s="115">
        <v>0.04</v>
      </c>
      <c r="J110" s="63">
        <v>3</v>
      </c>
      <c r="K110" s="115">
        <v>0.35</v>
      </c>
      <c r="L110" s="63">
        <v>14</v>
      </c>
      <c r="M110" s="115">
        <v>133.1</v>
      </c>
      <c r="N110" s="63">
        <v>10</v>
      </c>
      <c r="O110" s="115">
        <v>389.36</v>
      </c>
      <c r="P110" s="63">
        <v>0</v>
      </c>
      <c r="Q110" s="115">
        <v>0</v>
      </c>
      <c r="R110" s="63">
        <f t="shared" si="3"/>
        <v>29</v>
      </c>
      <c r="S110" s="115">
        <f t="shared" si="3"/>
        <v>522.85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2</v>
      </c>
      <c r="I111" s="115">
        <v>1.38</v>
      </c>
      <c r="J111" s="63">
        <v>1</v>
      </c>
      <c r="K111" s="115">
        <v>0.08</v>
      </c>
      <c r="L111" s="63">
        <v>0</v>
      </c>
      <c r="M111" s="115">
        <v>0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3</v>
      </c>
      <c r="S111" s="115">
        <f t="shared" si="3"/>
        <v>1.46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7</v>
      </c>
      <c r="I112" s="115">
        <v>0.62</v>
      </c>
      <c r="J112" s="63">
        <v>7</v>
      </c>
      <c r="K112" s="115">
        <v>1.37</v>
      </c>
      <c r="L112" s="63">
        <v>5</v>
      </c>
      <c r="M112" s="115">
        <v>21.15</v>
      </c>
      <c r="N112" s="63">
        <v>7</v>
      </c>
      <c r="O112" s="115">
        <v>32.26</v>
      </c>
      <c r="P112" s="63">
        <v>0</v>
      </c>
      <c r="Q112" s="115">
        <v>0</v>
      </c>
      <c r="R112" s="63">
        <f t="shared" si="3"/>
        <v>26</v>
      </c>
      <c r="S112" s="115">
        <f t="shared" si="3"/>
        <v>55.4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102</v>
      </c>
      <c r="I113" s="115">
        <v>19.46</v>
      </c>
      <c r="J113" s="63">
        <v>66</v>
      </c>
      <c r="K113" s="115">
        <v>10.24</v>
      </c>
      <c r="L113" s="63">
        <v>12</v>
      </c>
      <c r="M113" s="115">
        <v>139.58000000000001</v>
      </c>
      <c r="N113" s="63">
        <v>15</v>
      </c>
      <c r="O113" s="115">
        <v>143.97999999999999</v>
      </c>
      <c r="P113" s="63">
        <v>3</v>
      </c>
      <c r="Q113" s="115">
        <v>1.38</v>
      </c>
      <c r="R113" s="63">
        <f t="shared" si="3"/>
        <v>198</v>
      </c>
      <c r="S113" s="115">
        <f t="shared" si="3"/>
        <v>314.64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1</v>
      </c>
      <c r="I114" s="115">
        <v>0.28999999999999998</v>
      </c>
      <c r="J114" s="63">
        <v>0</v>
      </c>
      <c r="K114" s="115">
        <v>0</v>
      </c>
      <c r="L114" s="63">
        <v>1</v>
      </c>
      <c r="M114" s="115">
        <v>17.54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2</v>
      </c>
      <c r="S114" s="115">
        <f t="shared" si="3"/>
        <v>17.829999999999998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69</v>
      </c>
      <c r="I115" s="115">
        <v>29.74</v>
      </c>
      <c r="J115" s="63">
        <v>63</v>
      </c>
      <c r="K115" s="115">
        <v>25.5</v>
      </c>
      <c r="L115" s="63">
        <v>16</v>
      </c>
      <c r="M115" s="115">
        <v>25.27</v>
      </c>
      <c r="N115" s="63">
        <v>45</v>
      </c>
      <c r="O115" s="115">
        <v>392.26</v>
      </c>
      <c r="P115" s="63">
        <v>2</v>
      </c>
      <c r="Q115" s="115">
        <v>0.38</v>
      </c>
      <c r="R115" s="63">
        <f t="shared" si="3"/>
        <v>195</v>
      </c>
      <c r="S115" s="115">
        <f t="shared" si="3"/>
        <v>473.15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128</v>
      </c>
      <c r="I116" s="115">
        <v>41.9</v>
      </c>
      <c r="J116" s="63">
        <v>26</v>
      </c>
      <c r="K116" s="115">
        <v>2.09</v>
      </c>
      <c r="L116" s="63">
        <v>12</v>
      </c>
      <c r="M116" s="115">
        <v>45.37</v>
      </c>
      <c r="N116" s="63">
        <v>165</v>
      </c>
      <c r="O116" s="115">
        <v>1573.65</v>
      </c>
      <c r="P116" s="63">
        <v>11</v>
      </c>
      <c r="Q116" s="115">
        <v>50.4</v>
      </c>
      <c r="R116" s="63">
        <f t="shared" si="3"/>
        <v>342</v>
      </c>
      <c r="S116" s="115">
        <f t="shared" si="3"/>
        <v>1713.41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7</v>
      </c>
      <c r="I117" s="115">
        <v>1</v>
      </c>
      <c r="J117" s="63">
        <v>4</v>
      </c>
      <c r="K117" s="115">
        <v>1.46</v>
      </c>
      <c r="L117" s="63">
        <v>0</v>
      </c>
      <c r="M117" s="115">
        <v>0</v>
      </c>
      <c r="N117" s="63">
        <v>10</v>
      </c>
      <c r="O117" s="115">
        <v>121.72</v>
      </c>
      <c r="P117" s="63">
        <v>2</v>
      </c>
      <c r="Q117" s="115">
        <v>0.26</v>
      </c>
      <c r="R117" s="63">
        <f t="shared" si="3"/>
        <v>23</v>
      </c>
      <c r="S117" s="115">
        <f t="shared" si="3"/>
        <v>124.44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86</v>
      </c>
      <c r="I118" s="115">
        <v>48.26</v>
      </c>
      <c r="J118" s="63">
        <v>48</v>
      </c>
      <c r="K118" s="115">
        <v>33.880000000000003</v>
      </c>
      <c r="L118" s="63">
        <v>2</v>
      </c>
      <c r="M118" s="115">
        <v>2.2599999999999998</v>
      </c>
      <c r="N118" s="63">
        <v>9</v>
      </c>
      <c r="O118" s="115">
        <v>29.68</v>
      </c>
      <c r="P118" s="63">
        <v>2</v>
      </c>
      <c r="Q118" s="115">
        <v>0.1</v>
      </c>
      <c r="R118" s="63">
        <f t="shared" si="3"/>
        <v>147</v>
      </c>
      <c r="S118" s="115">
        <f t="shared" si="3"/>
        <v>114.18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7</v>
      </c>
      <c r="I119" s="115">
        <v>0.75</v>
      </c>
      <c r="J119" s="63">
        <v>0</v>
      </c>
      <c r="K119" s="115">
        <v>0</v>
      </c>
      <c r="L119" s="63">
        <v>0</v>
      </c>
      <c r="M119" s="115">
        <v>0</v>
      </c>
      <c r="N119" s="63">
        <v>3</v>
      </c>
      <c r="O119" s="115">
        <v>7.76</v>
      </c>
      <c r="P119" s="63">
        <v>0</v>
      </c>
      <c r="Q119" s="115">
        <v>0</v>
      </c>
      <c r="R119" s="63">
        <f t="shared" si="3"/>
        <v>10</v>
      </c>
      <c r="S119" s="115">
        <f t="shared" si="3"/>
        <v>8.51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102</v>
      </c>
      <c r="I120" s="115">
        <v>32.200000000000003</v>
      </c>
      <c r="J120" s="63">
        <v>4</v>
      </c>
      <c r="K120" s="115">
        <v>0.25</v>
      </c>
      <c r="L120" s="63">
        <v>1</v>
      </c>
      <c r="M120" s="115">
        <v>0.24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107</v>
      </c>
      <c r="S120" s="115">
        <f t="shared" si="3"/>
        <v>32.690000000000005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206</v>
      </c>
      <c r="I121" s="115">
        <v>78.930000000000007</v>
      </c>
      <c r="J121" s="63">
        <v>191</v>
      </c>
      <c r="K121" s="115">
        <v>278.14999999999998</v>
      </c>
      <c r="L121" s="63">
        <v>1</v>
      </c>
      <c r="M121" s="115">
        <v>7.0000000000000007E-2</v>
      </c>
      <c r="N121" s="63">
        <v>41</v>
      </c>
      <c r="O121" s="115">
        <v>490.37</v>
      </c>
      <c r="P121" s="63">
        <v>0</v>
      </c>
      <c r="Q121" s="115">
        <v>0</v>
      </c>
      <c r="R121" s="63">
        <f t="shared" si="3"/>
        <v>439</v>
      </c>
      <c r="S121" s="115">
        <f t="shared" si="3"/>
        <v>847.52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4</v>
      </c>
      <c r="I122" s="115">
        <v>0.41</v>
      </c>
      <c r="J122" s="63">
        <v>5</v>
      </c>
      <c r="K122" s="115">
        <v>0.65</v>
      </c>
      <c r="L122" s="63">
        <v>0</v>
      </c>
      <c r="M122" s="115">
        <v>0</v>
      </c>
      <c r="N122" s="63">
        <v>0</v>
      </c>
      <c r="O122" s="115">
        <v>0</v>
      </c>
      <c r="P122" s="63">
        <v>1</v>
      </c>
      <c r="Q122" s="115">
        <v>0.03</v>
      </c>
      <c r="R122" s="63">
        <f t="shared" si="3"/>
        <v>10</v>
      </c>
      <c r="S122" s="115">
        <f t="shared" si="3"/>
        <v>1.0900000000000001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21</v>
      </c>
      <c r="I123" s="115">
        <v>5.18</v>
      </c>
      <c r="J123" s="63">
        <v>15</v>
      </c>
      <c r="K123" s="115">
        <v>11.79</v>
      </c>
      <c r="L123" s="63">
        <v>25</v>
      </c>
      <c r="M123" s="115">
        <v>114.87</v>
      </c>
      <c r="N123" s="63">
        <v>32</v>
      </c>
      <c r="O123" s="115">
        <v>173.63</v>
      </c>
      <c r="P123" s="63">
        <v>2</v>
      </c>
      <c r="Q123" s="115">
        <v>5.71</v>
      </c>
      <c r="R123" s="63">
        <f t="shared" ref="R123:S154" si="4">+H123+J123+L123+N123+P123</f>
        <v>95</v>
      </c>
      <c r="S123" s="115">
        <f t="shared" si="4"/>
        <v>311.18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1</v>
      </c>
      <c r="O124" s="115">
        <v>10.97</v>
      </c>
      <c r="P124" s="63">
        <v>0</v>
      </c>
      <c r="Q124" s="115">
        <v>0</v>
      </c>
      <c r="R124" s="63">
        <f t="shared" si="4"/>
        <v>1</v>
      </c>
      <c r="S124" s="115">
        <f t="shared" si="4"/>
        <v>10.97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35</v>
      </c>
      <c r="I128" s="115">
        <v>10.27</v>
      </c>
      <c r="J128" s="63">
        <v>17</v>
      </c>
      <c r="K128" s="115">
        <v>1.9</v>
      </c>
      <c r="L128" s="63">
        <v>24</v>
      </c>
      <c r="M128" s="115">
        <v>630.63</v>
      </c>
      <c r="N128" s="63">
        <v>67</v>
      </c>
      <c r="O128" s="115">
        <v>1592.38</v>
      </c>
      <c r="P128" s="63">
        <v>15</v>
      </c>
      <c r="Q128" s="115">
        <v>12.71</v>
      </c>
      <c r="R128" s="63">
        <f t="shared" si="4"/>
        <v>158</v>
      </c>
      <c r="S128" s="115">
        <f t="shared" si="4"/>
        <v>2247.8900000000003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36306</v>
      </c>
      <c r="I129" s="115">
        <v>7294.3</v>
      </c>
      <c r="J129" s="63">
        <v>12852</v>
      </c>
      <c r="K129" s="115">
        <v>2538.9499999999998</v>
      </c>
      <c r="L129" s="63">
        <v>480</v>
      </c>
      <c r="M129" s="115">
        <v>209.23</v>
      </c>
      <c r="N129" s="63">
        <v>1660</v>
      </c>
      <c r="O129" s="115">
        <v>1052.1300000000001</v>
      </c>
      <c r="P129" s="63">
        <v>995</v>
      </c>
      <c r="Q129" s="115">
        <v>602.72</v>
      </c>
      <c r="R129" s="63">
        <f t="shared" si="4"/>
        <v>52293</v>
      </c>
      <c r="S129" s="115">
        <f t="shared" si="4"/>
        <v>11697.33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44865</v>
      </c>
      <c r="I130" s="117">
        <v>11577.95</v>
      </c>
      <c r="J130" s="116">
        <v>15606</v>
      </c>
      <c r="K130" s="117">
        <v>3931.45</v>
      </c>
      <c r="L130" s="116">
        <v>635</v>
      </c>
      <c r="M130" s="117">
        <v>1865.4900000000002</v>
      </c>
      <c r="N130" s="116">
        <v>2301</v>
      </c>
      <c r="O130" s="117">
        <v>10190.48</v>
      </c>
      <c r="P130" s="116">
        <v>1065</v>
      </c>
      <c r="Q130" s="117">
        <v>709.13</v>
      </c>
      <c r="R130" s="116">
        <f t="shared" si="4"/>
        <v>64472</v>
      </c>
      <c r="S130" s="117">
        <f>SUM(S100:S129)</f>
        <v>28274.5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24</v>
      </c>
      <c r="I132" s="115">
        <v>37.56</v>
      </c>
      <c r="J132" s="63">
        <v>21</v>
      </c>
      <c r="K132" s="115">
        <v>125.53</v>
      </c>
      <c r="L132" s="63">
        <v>4</v>
      </c>
      <c r="M132" s="115">
        <v>18.14</v>
      </c>
      <c r="N132" s="63">
        <v>28</v>
      </c>
      <c r="O132" s="115">
        <v>357.39</v>
      </c>
      <c r="P132" s="63">
        <v>1</v>
      </c>
      <c r="Q132" s="115">
        <v>0.18</v>
      </c>
      <c r="R132" s="63">
        <f t="shared" si="4"/>
        <v>78</v>
      </c>
      <c r="S132" s="115">
        <f t="shared" si="4"/>
        <v>538.79999999999995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33</v>
      </c>
      <c r="I133" s="115">
        <v>1.63</v>
      </c>
      <c r="J133" s="63">
        <v>18</v>
      </c>
      <c r="K133" s="115">
        <v>6.49</v>
      </c>
      <c r="L133" s="63">
        <v>12</v>
      </c>
      <c r="M133" s="115">
        <v>147.85</v>
      </c>
      <c r="N133" s="63">
        <v>394</v>
      </c>
      <c r="O133" s="115">
        <v>4289.25</v>
      </c>
      <c r="P133" s="63">
        <v>16</v>
      </c>
      <c r="Q133" s="115">
        <v>4.58</v>
      </c>
      <c r="R133" s="63">
        <f t="shared" si="4"/>
        <v>473</v>
      </c>
      <c r="S133" s="115">
        <f t="shared" si="4"/>
        <v>4449.8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14</v>
      </c>
      <c r="I134" s="115">
        <v>32.44</v>
      </c>
      <c r="J134" s="63">
        <v>16</v>
      </c>
      <c r="K134" s="115">
        <v>82.03</v>
      </c>
      <c r="L134" s="63">
        <v>1</v>
      </c>
      <c r="M134" s="115">
        <v>2.8</v>
      </c>
      <c r="N134" s="63">
        <v>16</v>
      </c>
      <c r="O134" s="115">
        <v>115.5</v>
      </c>
      <c r="P134" s="63">
        <v>2</v>
      </c>
      <c r="Q134" s="115">
        <v>1.56</v>
      </c>
      <c r="R134" s="63">
        <f t="shared" si="4"/>
        <v>49</v>
      </c>
      <c r="S134" s="115">
        <f t="shared" si="4"/>
        <v>234.32999999999998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160</v>
      </c>
      <c r="I135" s="115">
        <v>9.5399999999999991</v>
      </c>
      <c r="J135" s="63">
        <v>168</v>
      </c>
      <c r="K135" s="115">
        <v>22.29</v>
      </c>
      <c r="L135" s="63">
        <v>5</v>
      </c>
      <c r="M135" s="115">
        <v>13.15</v>
      </c>
      <c r="N135" s="63">
        <v>179</v>
      </c>
      <c r="O135" s="115">
        <v>1712.95</v>
      </c>
      <c r="P135" s="63">
        <v>74</v>
      </c>
      <c r="Q135" s="115">
        <v>21.44</v>
      </c>
      <c r="R135" s="63">
        <f t="shared" si="4"/>
        <v>586</v>
      </c>
      <c r="S135" s="115">
        <f t="shared" si="4"/>
        <v>1779.3700000000001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2722</v>
      </c>
      <c r="I136" s="115">
        <v>699.19</v>
      </c>
      <c r="J136" s="63">
        <v>2008</v>
      </c>
      <c r="K136" s="115">
        <v>2623.68</v>
      </c>
      <c r="L136" s="63">
        <v>10</v>
      </c>
      <c r="M136" s="115">
        <v>65.959999999999994</v>
      </c>
      <c r="N136" s="63">
        <v>134</v>
      </c>
      <c r="O136" s="115">
        <v>1112.27</v>
      </c>
      <c r="P136" s="63">
        <v>3</v>
      </c>
      <c r="Q136" s="115">
        <v>2.3199999999999998</v>
      </c>
      <c r="R136" s="63">
        <f t="shared" si="4"/>
        <v>4877</v>
      </c>
      <c r="S136" s="115">
        <f t="shared" si="4"/>
        <v>4503.42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222</v>
      </c>
      <c r="I137" s="115">
        <v>46.94</v>
      </c>
      <c r="J137" s="63">
        <v>362</v>
      </c>
      <c r="K137" s="115">
        <v>39.57</v>
      </c>
      <c r="L137" s="63">
        <v>7</v>
      </c>
      <c r="M137" s="115">
        <v>35.82</v>
      </c>
      <c r="N137" s="63">
        <v>281</v>
      </c>
      <c r="O137" s="115">
        <v>2325.0300000000002</v>
      </c>
      <c r="P137" s="63">
        <v>14</v>
      </c>
      <c r="Q137" s="115">
        <v>11.58</v>
      </c>
      <c r="R137" s="63">
        <f t="shared" si="4"/>
        <v>886</v>
      </c>
      <c r="S137" s="115">
        <f t="shared" si="4"/>
        <v>2458.94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63</v>
      </c>
      <c r="I138" s="115">
        <v>82.26</v>
      </c>
      <c r="J138" s="63">
        <v>58</v>
      </c>
      <c r="K138" s="115">
        <v>160.69999999999999</v>
      </c>
      <c r="L138" s="63">
        <v>23</v>
      </c>
      <c r="M138" s="115">
        <v>250.44</v>
      </c>
      <c r="N138" s="63">
        <v>69</v>
      </c>
      <c r="O138" s="115">
        <v>581.82000000000005</v>
      </c>
      <c r="P138" s="63">
        <v>7</v>
      </c>
      <c r="Q138" s="115">
        <v>7.25</v>
      </c>
      <c r="R138" s="63">
        <f t="shared" si="4"/>
        <v>220</v>
      </c>
      <c r="S138" s="115">
        <f t="shared" si="4"/>
        <v>1082.47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44</v>
      </c>
      <c r="I139" s="115">
        <v>45.68</v>
      </c>
      <c r="J139" s="63">
        <v>92</v>
      </c>
      <c r="K139" s="115">
        <v>345.75</v>
      </c>
      <c r="L139" s="63">
        <v>40</v>
      </c>
      <c r="M139" s="115">
        <v>291.97000000000003</v>
      </c>
      <c r="N139" s="63">
        <v>645</v>
      </c>
      <c r="O139" s="115">
        <v>6616.89</v>
      </c>
      <c r="P139" s="63">
        <v>56</v>
      </c>
      <c r="Q139" s="115">
        <v>189.66</v>
      </c>
      <c r="R139" s="63">
        <f t="shared" si="4"/>
        <v>877</v>
      </c>
      <c r="S139" s="115">
        <f t="shared" si="4"/>
        <v>7489.9500000000007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1067</v>
      </c>
      <c r="I140" s="115">
        <v>770.51</v>
      </c>
      <c r="J140" s="63">
        <v>304</v>
      </c>
      <c r="K140" s="115">
        <v>85.51</v>
      </c>
      <c r="L140" s="63">
        <v>4</v>
      </c>
      <c r="M140" s="115">
        <v>7.45</v>
      </c>
      <c r="N140" s="63">
        <v>49</v>
      </c>
      <c r="O140" s="115">
        <v>383.46</v>
      </c>
      <c r="P140" s="63">
        <v>19</v>
      </c>
      <c r="Q140" s="115">
        <v>20.39</v>
      </c>
      <c r="R140" s="63">
        <f t="shared" si="4"/>
        <v>1443</v>
      </c>
      <c r="S140" s="115">
        <f t="shared" si="4"/>
        <v>1267.3200000000002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40</v>
      </c>
      <c r="I141" s="115">
        <v>48.16</v>
      </c>
      <c r="J141" s="63">
        <v>54</v>
      </c>
      <c r="K141" s="115">
        <v>244.74</v>
      </c>
      <c r="L141" s="63">
        <v>6</v>
      </c>
      <c r="M141" s="115">
        <v>13.21</v>
      </c>
      <c r="N141" s="63">
        <v>50</v>
      </c>
      <c r="O141" s="115">
        <v>1016.59</v>
      </c>
      <c r="P141" s="63">
        <v>1</v>
      </c>
      <c r="Q141" s="115">
        <v>0.25</v>
      </c>
      <c r="R141" s="63">
        <f t="shared" si="4"/>
        <v>151</v>
      </c>
      <c r="S141" s="115">
        <f t="shared" si="4"/>
        <v>1322.95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153</v>
      </c>
      <c r="I142" s="115">
        <v>88.21</v>
      </c>
      <c r="J142" s="63">
        <v>193</v>
      </c>
      <c r="K142" s="115">
        <v>78.73</v>
      </c>
      <c r="L142" s="63">
        <v>17</v>
      </c>
      <c r="M142" s="115">
        <v>14.89</v>
      </c>
      <c r="N142" s="63">
        <v>20</v>
      </c>
      <c r="O142" s="115">
        <v>113.63</v>
      </c>
      <c r="P142" s="63">
        <v>0</v>
      </c>
      <c r="Q142" s="115">
        <v>0</v>
      </c>
      <c r="R142" s="63">
        <f t="shared" si="4"/>
        <v>383</v>
      </c>
      <c r="S142" s="115">
        <f t="shared" si="4"/>
        <v>295.45999999999998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4337</v>
      </c>
      <c r="I143" s="117">
        <v>1862.12</v>
      </c>
      <c r="J143" s="116">
        <v>2987</v>
      </c>
      <c r="K143" s="117">
        <v>3815.02</v>
      </c>
      <c r="L143" s="116">
        <v>116</v>
      </c>
      <c r="M143" s="117">
        <v>861.68</v>
      </c>
      <c r="N143" s="116">
        <v>1697</v>
      </c>
      <c r="O143" s="117">
        <v>18624.780000000002</v>
      </c>
      <c r="P143" s="116">
        <v>187</v>
      </c>
      <c r="Q143" s="117">
        <v>259.21000000000004</v>
      </c>
      <c r="R143" s="116">
        <f t="shared" si="4"/>
        <v>9324</v>
      </c>
      <c r="S143" s="117">
        <f>SUM(S131:S142)</f>
        <v>25422.81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2</v>
      </c>
      <c r="I144" s="115">
        <v>0.09</v>
      </c>
      <c r="J144" s="63">
        <v>1</v>
      </c>
      <c r="K144" s="115">
        <v>1.19</v>
      </c>
      <c r="L144" s="63">
        <v>14</v>
      </c>
      <c r="M144" s="115">
        <v>425.1</v>
      </c>
      <c r="N144" s="63">
        <v>4</v>
      </c>
      <c r="O144" s="115">
        <v>0.32</v>
      </c>
      <c r="P144" s="63">
        <v>1</v>
      </c>
      <c r="Q144" s="115">
        <v>1.26</v>
      </c>
      <c r="R144" s="63">
        <f t="shared" si="4"/>
        <v>22</v>
      </c>
      <c r="S144" s="115">
        <f t="shared" si="4"/>
        <v>427.96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4</v>
      </c>
      <c r="I145" s="115">
        <v>3.7</v>
      </c>
      <c r="J145" s="63">
        <v>0</v>
      </c>
      <c r="K145" s="115">
        <v>0</v>
      </c>
      <c r="L145" s="63">
        <v>1</v>
      </c>
      <c r="M145" s="115">
        <v>8.1199999999999992</v>
      </c>
      <c r="N145" s="63">
        <v>46</v>
      </c>
      <c r="O145" s="115">
        <v>1389.08</v>
      </c>
      <c r="P145" s="63">
        <v>0</v>
      </c>
      <c r="Q145" s="115">
        <v>0</v>
      </c>
      <c r="R145" s="63">
        <f t="shared" si="4"/>
        <v>51</v>
      </c>
      <c r="S145" s="115">
        <f t="shared" si="4"/>
        <v>1400.8999999999999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36</v>
      </c>
      <c r="I146" s="115">
        <v>16.43</v>
      </c>
      <c r="J146" s="63">
        <v>52</v>
      </c>
      <c r="K146" s="115">
        <v>17.940000000000001</v>
      </c>
      <c r="L146" s="63">
        <v>10</v>
      </c>
      <c r="M146" s="115">
        <v>126.12</v>
      </c>
      <c r="N146" s="63">
        <v>449</v>
      </c>
      <c r="O146" s="115">
        <v>7328.24</v>
      </c>
      <c r="P146" s="63">
        <v>2</v>
      </c>
      <c r="Q146" s="115">
        <v>5.0599999999999996</v>
      </c>
      <c r="R146" s="63">
        <f t="shared" si="4"/>
        <v>549</v>
      </c>
      <c r="S146" s="115">
        <f t="shared" si="4"/>
        <v>7493.79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3</v>
      </c>
      <c r="I147" s="115">
        <v>0.23</v>
      </c>
      <c r="J147" s="63">
        <v>1</v>
      </c>
      <c r="K147" s="115">
        <v>0.02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4</v>
      </c>
      <c r="S147" s="115">
        <f t="shared" si="4"/>
        <v>0.25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2</v>
      </c>
      <c r="I148" s="115">
        <v>0.86</v>
      </c>
      <c r="J148" s="63">
        <v>1</v>
      </c>
      <c r="K148" s="115">
        <v>0.04</v>
      </c>
      <c r="L148" s="63">
        <v>0</v>
      </c>
      <c r="M148" s="115">
        <v>0</v>
      </c>
      <c r="N148" s="63">
        <v>2</v>
      </c>
      <c r="O148" s="115">
        <v>28.54</v>
      </c>
      <c r="P148" s="63">
        <v>0</v>
      </c>
      <c r="Q148" s="115">
        <v>0</v>
      </c>
      <c r="R148" s="63">
        <f t="shared" si="4"/>
        <v>5</v>
      </c>
      <c r="S148" s="115">
        <f t="shared" si="4"/>
        <v>29.439999999999998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6</v>
      </c>
      <c r="I149" s="115">
        <v>1.35</v>
      </c>
      <c r="J149" s="63">
        <v>12</v>
      </c>
      <c r="K149" s="115">
        <v>1.91</v>
      </c>
      <c r="L149" s="63">
        <v>0</v>
      </c>
      <c r="M149" s="115">
        <v>0</v>
      </c>
      <c r="N149" s="63">
        <v>44</v>
      </c>
      <c r="O149" s="115">
        <v>325.23</v>
      </c>
      <c r="P149" s="63">
        <v>3</v>
      </c>
      <c r="Q149" s="115">
        <v>0.13</v>
      </c>
      <c r="R149" s="63">
        <f t="shared" si="4"/>
        <v>65</v>
      </c>
      <c r="S149" s="115">
        <f t="shared" si="4"/>
        <v>328.62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52</v>
      </c>
      <c r="I150" s="117">
        <v>22.66</v>
      </c>
      <c r="J150" s="116">
        <v>66</v>
      </c>
      <c r="K150" s="117">
        <v>21.1</v>
      </c>
      <c r="L150" s="116">
        <v>25</v>
      </c>
      <c r="M150" s="117">
        <v>559.34</v>
      </c>
      <c r="N150" s="116">
        <v>515</v>
      </c>
      <c r="O150" s="117">
        <v>9071.41</v>
      </c>
      <c r="P150" s="116">
        <v>6</v>
      </c>
      <c r="Q150" s="117">
        <v>6.45</v>
      </c>
      <c r="R150" s="116">
        <f t="shared" si="4"/>
        <v>664</v>
      </c>
      <c r="S150" s="117">
        <f>SUM(S144:S149)</f>
        <v>9680.9600000000009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22454</v>
      </c>
      <c r="I151" s="115">
        <v>33040.29</v>
      </c>
      <c r="J151" s="63">
        <v>8489</v>
      </c>
      <c r="K151" s="115">
        <v>11282.09</v>
      </c>
      <c r="L151" s="63">
        <v>441</v>
      </c>
      <c r="M151" s="115">
        <v>2189.69</v>
      </c>
      <c r="N151" s="63">
        <v>2426</v>
      </c>
      <c r="O151" s="115">
        <v>21790.71</v>
      </c>
      <c r="P151" s="63">
        <v>818</v>
      </c>
      <c r="Q151" s="115">
        <v>1007.06</v>
      </c>
      <c r="R151" s="63">
        <f t="shared" si="4"/>
        <v>34628</v>
      </c>
      <c r="S151" s="115">
        <f>+I151+K151+M151+O151+Q151</f>
        <v>69309.84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22454</v>
      </c>
      <c r="I152" s="117">
        <v>33040.29</v>
      </c>
      <c r="J152" s="116">
        <v>8489</v>
      </c>
      <c r="K152" s="117">
        <v>11282.09</v>
      </c>
      <c r="L152" s="116">
        <v>441</v>
      </c>
      <c r="M152" s="117">
        <v>2189.69</v>
      </c>
      <c r="N152" s="116">
        <v>2426</v>
      </c>
      <c r="O152" s="117">
        <v>21790.71</v>
      </c>
      <c r="P152" s="116">
        <v>818</v>
      </c>
      <c r="Q152" s="117">
        <v>1007.06</v>
      </c>
      <c r="R152" s="116">
        <f t="shared" si="4"/>
        <v>34628</v>
      </c>
      <c r="S152" s="117">
        <f>SUM(S151)</f>
        <v>69309.84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1</v>
      </c>
      <c r="I154" s="115">
        <v>0.06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1</v>
      </c>
      <c r="S154" s="115">
        <f>+I154+K154+M154+O154+Q154</f>
        <v>0.06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79</v>
      </c>
      <c r="I155" s="115">
        <v>97.85</v>
      </c>
      <c r="J155" s="63">
        <v>53</v>
      </c>
      <c r="K155" s="115">
        <v>48.56</v>
      </c>
      <c r="L155" s="63">
        <v>11</v>
      </c>
      <c r="M155" s="115">
        <v>31.83</v>
      </c>
      <c r="N155" s="63">
        <v>79</v>
      </c>
      <c r="O155" s="115">
        <v>182.5</v>
      </c>
      <c r="P155" s="63">
        <v>8</v>
      </c>
      <c r="Q155" s="115">
        <v>6.39</v>
      </c>
      <c r="R155" s="63">
        <f t="shared" ref="R155:S186" si="5">+H155+J155+L155+N155+P155</f>
        <v>230</v>
      </c>
      <c r="S155" s="115">
        <f>+I155+K155+M155+O155+Q155</f>
        <v>367.13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1</v>
      </c>
      <c r="K156" s="115">
        <v>0.04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1</v>
      </c>
      <c r="S156" s="115">
        <f>+I156+K156+M156+O156+Q156</f>
        <v>0.04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80</v>
      </c>
      <c r="I157" s="117">
        <v>97.91</v>
      </c>
      <c r="J157" s="116">
        <v>54</v>
      </c>
      <c r="K157" s="117">
        <v>48.6</v>
      </c>
      <c r="L157" s="116">
        <v>11</v>
      </c>
      <c r="M157" s="117">
        <v>31.83</v>
      </c>
      <c r="N157" s="116">
        <v>79</v>
      </c>
      <c r="O157" s="117">
        <v>182.5</v>
      </c>
      <c r="P157" s="116">
        <v>8</v>
      </c>
      <c r="Q157" s="117">
        <v>6.39</v>
      </c>
      <c r="R157" s="116">
        <f t="shared" si="5"/>
        <v>232</v>
      </c>
      <c r="S157" s="117">
        <f>SUM(S153:S156)</f>
        <v>367.23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60339</v>
      </c>
      <c r="I158" s="117">
        <v>122801.27</v>
      </c>
      <c r="J158" s="118">
        <v>25614</v>
      </c>
      <c r="K158" s="117">
        <v>121829.17</v>
      </c>
      <c r="L158" s="118">
        <v>2384</v>
      </c>
      <c r="M158" s="117">
        <v>41573.339999999997</v>
      </c>
      <c r="N158" s="118">
        <v>15276</v>
      </c>
      <c r="O158" s="117">
        <v>661701.89</v>
      </c>
      <c r="P158" s="118">
        <v>2760</v>
      </c>
      <c r="Q158" s="117">
        <v>13560.25</v>
      </c>
      <c r="R158" s="118">
        <f t="shared" si="5"/>
        <v>106373</v>
      </c>
      <c r="S158" s="117">
        <f>+S157+S152+S150+S143+S130+S99+S91+S89</f>
        <v>961465.92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71161</v>
      </c>
      <c r="I159" s="120">
        <v>532711.64</v>
      </c>
      <c r="J159" s="119">
        <v>28560</v>
      </c>
      <c r="K159" s="120">
        <v>312581.21999999997</v>
      </c>
      <c r="L159" s="119">
        <v>2943</v>
      </c>
      <c r="M159" s="120">
        <v>150846.15</v>
      </c>
      <c r="N159" s="119">
        <v>20921</v>
      </c>
      <c r="O159" s="120">
        <v>1732081.95</v>
      </c>
      <c r="P159" s="119">
        <v>3966</v>
      </c>
      <c r="Q159" s="120">
        <v>50552.27</v>
      </c>
      <c r="R159" s="119">
        <f t="shared" si="5"/>
        <v>127551</v>
      </c>
      <c r="S159" s="120">
        <f>+S158+S78</f>
        <v>2778773.23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0</v>
      </c>
      <c r="I174" s="117">
        <v>0</v>
      </c>
      <c r="J174" s="116">
        <v>0</v>
      </c>
      <c r="K174" s="117">
        <v>0</v>
      </c>
      <c r="L174" s="116">
        <v>0</v>
      </c>
      <c r="M174" s="117">
        <v>0</v>
      </c>
      <c r="N174" s="116">
        <v>0</v>
      </c>
      <c r="O174" s="117">
        <v>0</v>
      </c>
      <c r="P174" s="116">
        <v>0</v>
      </c>
      <c r="Q174" s="117">
        <v>0</v>
      </c>
      <c r="R174" s="116">
        <f t="shared" si="5"/>
        <v>0</v>
      </c>
      <c r="S174" s="117">
        <f>SUM(S160:S173)</f>
        <v>0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0</v>
      </c>
      <c r="I179" s="117">
        <v>0</v>
      </c>
      <c r="J179" s="118">
        <v>0</v>
      </c>
      <c r="K179" s="117">
        <v>0</v>
      </c>
      <c r="L179" s="118">
        <v>0</v>
      </c>
      <c r="M179" s="117">
        <v>0</v>
      </c>
      <c r="N179" s="118">
        <v>0</v>
      </c>
      <c r="O179" s="117">
        <v>0</v>
      </c>
      <c r="P179" s="118">
        <v>0</v>
      </c>
      <c r="Q179" s="117">
        <v>0</v>
      </c>
      <c r="R179" s="118">
        <f t="shared" si="5"/>
        <v>0</v>
      </c>
      <c r="S179" s="117">
        <f>+S178+S174</f>
        <v>0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0</v>
      </c>
      <c r="I180" s="120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f t="shared" si="5"/>
        <v>0</v>
      </c>
      <c r="S180" s="120">
        <f>+S179</f>
        <v>0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12200</v>
      </c>
      <c r="I181" s="115">
        <v>1948.09</v>
      </c>
      <c r="J181" s="63">
        <v>4523</v>
      </c>
      <c r="K181" s="115">
        <v>590.79</v>
      </c>
      <c r="L181" s="63">
        <v>270</v>
      </c>
      <c r="M181" s="115">
        <v>82.79</v>
      </c>
      <c r="N181" s="63">
        <v>2371</v>
      </c>
      <c r="O181" s="115">
        <v>2684.88</v>
      </c>
      <c r="P181" s="63">
        <v>342</v>
      </c>
      <c r="Q181" s="115">
        <v>56.42</v>
      </c>
      <c r="R181" s="63">
        <f t="shared" si="5"/>
        <v>19706</v>
      </c>
      <c r="S181" s="115">
        <f t="shared" si="5"/>
        <v>5362.97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0</v>
      </c>
      <c r="K182" s="115">
        <v>0</v>
      </c>
      <c r="L182" s="63">
        <v>97</v>
      </c>
      <c r="M182" s="115">
        <v>238.36</v>
      </c>
      <c r="N182" s="63">
        <v>188</v>
      </c>
      <c r="O182" s="115">
        <v>375.9</v>
      </c>
      <c r="P182" s="63">
        <v>1</v>
      </c>
      <c r="Q182" s="115">
        <v>4.84</v>
      </c>
      <c r="R182" s="63">
        <f t="shared" si="5"/>
        <v>286</v>
      </c>
      <c r="S182" s="115">
        <f t="shared" si="5"/>
        <v>619.1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37</v>
      </c>
      <c r="I183" s="115">
        <v>4.34</v>
      </c>
      <c r="J183" s="63">
        <v>20</v>
      </c>
      <c r="K183" s="115">
        <v>1.96</v>
      </c>
      <c r="L183" s="63">
        <v>2</v>
      </c>
      <c r="M183" s="115">
        <v>0.62</v>
      </c>
      <c r="N183" s="63">
        <v>44</v>
      </c>
      <c r="O183" s="115">
        <v>4.74</v>
      </c>
      <c r="P183" s="63">
        <v>30</v>
      </c>
      <c r="Q183" s="115">
        <v>4.12</v>
      </c>
      <c r="R183" s="63">
        <f t="shared" si="5"/>
        <v>133</v>
      </c>
      <c r="S183" s="115">
        <f t="shared" si="5"/>
        <v>15.780000000000001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9</v>
      </c>
      <c r="I184" s="115">
        <v>0.8</v>
      </c>
      <c r="J184" s="63">
        <v>2</v>
      </c>
      <c r="K184" s="115">
        <v>0.28999999999999998</v>
      </c>
      <c r="L184" s="63">
        <v>0</v>
      </c>
      <c r="M184" s="115">
        <v>0</v>
      </c>
      <c r="N184" s="63">
        <v>2</v>
      </c>
      <c r="O184" s="115">
        <v>0.56000000000000005</v>
      </c>
      <c r="P184" s="63">
        <v>0</v>
      </c>
      <c r="Q184" s="115">
        <v>0</v>
      </c>
      <c r="R184" s="63">
        <f t="shared" si="5"/>
        <v>13</v>
      </c>
      <c r="S184" s="115">
        <f t="shared" si="5"/>
        <v>1.6500000000000001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517</v>
      </c>
      <c r="I185" s="115">
        <v>54.28</v>
      </c>
      <c r="J185" s="63">
        <v>261</v>
      </c>
      <c r="K185" s="115">
        <v>99.3</v>
      </c>
      <c r="L185" s="63">
        <v>9</v>
      </c>
      <c r="M185" s="115">
        <v>4.83</v>
      </c>
      <c r="N185" s="63">
        <v>380</v>
      </c>
      <c r="O185" s="115">
        <v>291.5</v>
      </c>
      <c r="P185" s="63">
        <v>78</v>
      </c>
      <c r="Q185" s="115">
        <v>11.53</v>
      </c>
      <c r="R185" s="63">
        <f t="shared" si="5"/>
        <v>1245</v>
      </c>
      <c r="S185" s="115">
        <f t="shared" si="5"/>
        <v>461.43999999999994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194</v>
      </c>
      <c r="I186" s="115">
        <v>14.8</v>
      </c>
      <c r="J186" s="63">
        <v>118</v>
      </c>
      <c r="K186" s="115">
        <v>22.13</v>
      </c>
      <c r="L186" s="63">
        <v>15</v>
      </c>
      <c r="M186" s="115">
        <v>12.85</v>
      </c>
      <c r="N186" s="63">
        <v>882</v>
      </c>
      <c r="O186" s="115">
        <v>507.46</v>
      </c>
      <c r="P186" s="63">
        <v>100</v>
      </c>
      <c r="Q186" s="115">
        <v>31.4</v>
      </c>
      <c r="R186" s="63">
        <f t="shared" si="5"/>
        <v>1309</v>
      </c>
      <c r="S186" s="115">
        <f t="shared" si="5"/>
        <v>588.64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12868</v>
      </c>
      <c r="I187" s="117">
        <v>2022.31</v>
      </c>
      <c r="J187" s="118">
        <v>4852</v>
      </c>
      <c r="K187" s="117">
        <v>714.47</v>
      </c>
      <c r="L187" s="118">
        <v>379</v>
      </c>
      <c r="M187" s="117">
        <v>339.45</v>
      </c>
      <c r="N187" s="118">
        <v>3642</v>
      </c>
      <c r="O187" s="117">
        <v>3865.04</v>
      </c>
      <c r="P187" s="118">
        <v>508</v>
      </c>
      <c r="Q187" s="117">
        <v>108.31</v>
      </c>
      <c r="R187" s="118">
        <f t="shared" ref="R187:R194" si="6">+H187+J187+L187+N187+P187</f>
        <v>22249</v>
      </c>
      <c r="S187" s="117">
        <f>SUM(S181:S186)</f>
        <v>7049.58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12868</v>
      </c>
      <c r="I188" s="117">
        <v>2022.31</v>
      </c>
      <c r="J188" s="118">
        <v>4852</v>
      </c>
      <c r="K188" s="117">
        <v>714.47</v>
      </c>
      <c r="L188" s="118">
        <v>379</v>
      </c>
      <c r="M188" s="117">
        <v>339.45</v>
      </c>
      <c r="N188" s="118">
        <v>3642</v>
      </c>
      <c r="O188" s="117">
        <v>3865.04</v>
      </c>
      <c r="P188" s="118">
        <v>508</v>
      </c>
      <c r="Q188" s="117">
        <v>108.31</v>
      </c>
      <c r="R188" s="118">
        <f t="shared" si="6"/>
        <v>22249</v>
      </c>
      <c r="S188" s="117">
        <f>+S187</f>
        <v>7049.58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12868</v>
      </c>
      <c r="I189" s="120">
        <v>2022.31</v>
      </c>
      <c r="J189" s="119">
        <v>4852</v>
      </c>
      <c r="K189" s="120">
        <v>714.47</v>
      </c>
      <c r="L189" s="119">
        <v>379</v>
      </c>
      <c r="M189" s="120">
        <v>339.45</v>
      </c>
      <c r="N189" s="119">
        <v>3642</v>
      </c>
      <c r="O189" s="120">
        <v>3865.04</v>
      </c>
      <c r="P189" s="119">
        <v>508</v>
      </c>
      <c r="Q189" s="120">
        <v>108.31</v>
      </c>
      <c r="R189" s="119">
        <f t="shared" si="6"/>
        <v>22249</v>
      </c>
      <c r="S189" s="120">
        <f>+S188</f>
        <v>7049.58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534733.95000000007</v>
      </c>
      <c r="J195" s="117"/>
      <c r="K195" s="121">
        <f>+K194+K189+K180+K159</f>
        <v>313295.68999999994</v>
      </c>
      <c r="L195" s="117"/>
      <c r="M195" s="121">
        <f>+M194+M189+M180+M159</f>
        <v>151185.60000000001</v>
      </c>
      <c r="N195" s="117"/>
      <c r="O195" s="121">
        <f>+O194+O189+O180+O159</f>
        <v>1735946.99</v>
      </c>
      <c r="P195" s="117"/>
      <c r="Q195" s="121">
        <f>+Q194+Q189+Q180+Q159</f>
        <v>50660.579999999994</v>
      </c>
      <c r="R195" s="117"/>
      <c r="S195" s="121">
        <f>+S194+S189+S180+S159</f>
        <v>2785822.81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4.375" style="323" bestFit="1" customWidth="1"/>
    <col min="20" max="16384" width="9" style="323"/>
  </cols>
  <sheetData>
    <row r="1" spans="1:19" x14ac:dyDescent="0.25">
      <c r="A1" s="382" t="s">
        <v>636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348</v>
      </c>
      <c r="I5" s="115">
        <v>132.66</v>
      </c>
      <c r="J5" s="63">
        <v>20</v>
      </c>
      <c r="K5" s="115">
        <v>9.06</v>
      </c>
      <c r="L5" s="63">
        <v>19</v>
      </c>
      <c r="M5" s="115">
        <v>36</v>
      </c>
      <c r="N5" s="63">
        <v>174</v>
      </c>
      <c r="O5" s="115">
        <v>436.97</v>
      </c>
      <c r="P5" s="63">
        <v>303</v>
      </c>
      <c r="Q5" s="115">
        <v>4279.3599999999997</v>
      </c>
      <c r="R5" s="63">
        <f t="shared" ref="R5:S20" si="0">+H5+J5+L5+N5+P5</f>
        <v>864</v>
      </c>
      <c r="S5" s="115">
        <f t="shared" si="0"/>
        <v>4894.0499999999993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21</v>
      </c>
      <c r="I6" s="115">
        <v>29.39</v>
      </c>
      <c r="J6" s="63">
        <v>1</v>
      </c>
      <c r="K6" s="115">
        <v>0.14000000000000001</v>
      </c>
      <c r="L6" s="63">
        <v>11</v>
      </c>
      <c r="M6" s="115">
        <v>50.25</v>
      </c>
      <c r="N6" s="63">
        <v>4</v>
      </c>
      <c r="O6" s="115">
        <v>1.83</v>
      </c>
      <c r="P6" s="63">
        <v>60</v>
      </c>
      <c r="Q6" s="115">
        <v>134.03</v>
      </c>
      <c r="R6" s="63">
        <f t="shared" si="0"/>
        <v>97</v>
      </c>
      <c r="S6" s="115">
        <f t="shared" si="0"/>
        <v>215.64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2</v>
      </c>
      <c r="O7" s="115">
        <v>0.21</v>
      </c>
      <c r="P7" s="63">
        <v>1</v>
      </c>
      <c r="Q7" s="115">
        <v>1.48</v>
      </c>
      <c r="R7" s="63">
        <f t="shared" si="0"/>
        <v>3</v>
      </c>
      <c r="S7" s="115">
        <f t="shared" si="0"/>
        <v>1.69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7</v>
      </c>
      <c r="I8" s="115">
        <v>6.98</v>
      </c>
      <c r="J8" s="63">
        <v>0</v>
      </c>
      <c r="K8" s="115">
        <v>0</v>
      </c>
      <c r="L8" s="63">
        <v>5</v>
      </c>
      <c r="M8" s="115">
        <v>30.17</v>
      </c>
      <c r="N8" s="63">
        <v>6</v>
      </c>
      <c r="O8" s="115">
        <v>61.76</v>
      </c>
      <c r="P8" s="63">
        <v>135</v>
      </c>
      <c r="Q8" s="115">
        <v>608.73</v>
      </c>
      <c r="R8" s="63">
        <f t="shared" si="0"/>
        <v>153</v>
      </c>
      <c r="S8" s="115">
        <f t="shared" si="0"/>
        <v>707.64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10</v>
      </c>
      <c r="I9" s="115">
        <v>4.68</v>
      </c>
      <c r="J9" s="63">
        <v>1</v>
      </c>
      <c r="K9" s="115">
        <v>0.43</v>
      </c>
      <c r="L9" s="63">
        <v>5</v>
      </c>
      <c r="M9" s="115">
        <v>1.48</v>
      </c>
      <c r="N9" s="63">
        <v>42</v>
      </c>
      <c r="O9" s="115">
        <v>146.04</v>
      </c>
      <c r="P9" s="63">
        <v>31</v>
      </c>
      <c r="Q9" s="115">
        <v>76.760000000000005</v>
      </c>
      <c r="R9" s="63">
        <f t="shared" si="0"/>
        <v>89</v>
      </c>
      <c r="S9" s="115">
        <f t="shared" si="0"/>
        <v>229.39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374</v>
      </c>
      <c r="I10" s="117">
        <v>173.71</v>
      </c>
      <c r="J10" s="116">
        <v>22</v>
      </c>
      <c r="K10" s="117">
        <v>9.6300000000000008</v>
      </c>
      <c r="L10" s="116">
        <v>34</v>
      </c>
      <c r="M10" s="117">
        <v>117.9</v>
      </c>
      <c r="N10" s="116">
        <v>214</v>
      </c>
      <c r="O10" s="117">
        <v>646.80999999999995</v>
      </c>
      <c r="P10" s="116">
        <v>313</v>
      </c>
      <c r="Q10" s="117">
        <v>5100.3599999999997</v>
      </c>
      <c r="R10" s="116">
        <f t="shared" si="0"/>
        <v>957</v>
      </c>
      <c r="S10" s="117">
        <f>SUM(S5:S9)</f>
        <v>6048.41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3</v>
      </c>
      <c r="I11" s="115">
        <v>0.79</v>
      </c>
      <c r="J11" s="63">
        <v>0</v>
      </c>
      <c r="K11" s="115">
        <v>0</v>
      </c>
      <c r="L11" s="63">
        <v>0</v>
      </c>
      <c r="M11" s="115">
        <v>0</v>
      </c>
      <c r="N11" s="63">
        <v>20</v>
      </c>
      <c r="O11" s="115">
        <v>428.32</v>
      </c>
      <c r="P11" s="63">
        <v>613</v>
      </c>
      <c r="Q11" s="115">
        <v>2095.6</v>
      </c>
      <c r="R11" s="63">
        <f t="shared" si="0"/>
        <v>636</v>
      </c>
      <c r="S11" s="115">
        <f t="shared" si="0"/>
        <v>2524.71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2755</v>
      </c>
      <c r="I12" s="115">
        <v>9171.51</v>
      </c>
      <c r="J12" s="63">
        <v>271</v>
      </c>
      <c r="K12" s="115">
        <v>551.77</v>
      </c>
      <c r="L12" s="63">
        <v>4</v>
      </c>
      <c r="M12" s="115">
        <v>17.72</v>
      </c>
      <c r="N12" s="63">
        <v>79</v>
      </c>
      <c r="O12" s="115">
        <v>2405.86</v>
      </c>
      <c r="P12" s="63">
        <v>213</v>
      </c>
      <c r="Q12" s="115">
        <v>265.86</v>
      </c>
      <c r="R12" s="63">
        <f t="shared" si="0"/>
        <v>3322</v>
      </c>
      <c r="S12" s="115">
        <f t="shared" si="0"/>
        <v>12412.720000000001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34</v>
      </c>
      <c r="I13" s="115">
        <v>48.04</v>
      </c>
      <c r="J13" s="63">
        <v>12</v>
      </c>
      <c r="K13" s="115">
        <v>12.2</v>
      </c>
      <c r="L13" s="63">
        <v>0</v>
      </c>
      <c r="M13" s="115">
        <v>0</v>
      </c>
      <c r="N13" s="63">
        <v>2</v>
      </c>
      <c r="O13" s="115">
        <v>3.72</v>
      </c>
      <c r="P13" s="63">
        <v>0</v>
      </c>
      <c r="Q13" s="115">
        <v>0</v>
      </c>
      <c r="R13" s="63">
        <f t="shared" si="0"/>
        <v>48</v>
      </c>
      <c r="S13" s="115">
        <f t="shared" si="0"/>
        <v>63.959999999999994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4862</v>
      </c>
      <c r="I14" s="115">
        <v>14327.81</v>
      </c>
      <c r="J14" s="63">
        <v>487</v>
      </c>
      <c r="K14" s="115">
        <v>953.84</v>
      </c>
      <c r="L14" s="63">
        <v>1</v>
      </c>
      <c r="M14" s="115">
        <v>1.67</v>
      </c>
      <c r="N14" s="63">
        <v>60</v>
      </c>
      <c r="O14" s="115">
        <v>143.59</v>
      </c>
      <c r="P14" s="63">
        <v>2</v>
      </c>
      <c r="Q14" s="115">
        <v>3.07</v>
      </c>
      <c r="R14" s="63">
        <f t="shared" si="0"/>
        <v>5412</v>
      </c>
      <c r="S14" s="115">
        <f t="shared" si="0"/>
        <v>15429.98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257</v>
      </c>
      <c r="I15" s="115">
        <v>272.54000000000002</v>
      </c>
      <c r="J15" s="63">
        <v>32</v>
      </c>
      <c r="K15" s="115">
        <v>117.27</v>
      </c>
      <c r="L15" s="63">
        <v>11</v>
      </c>
      <c r="M15" s="115">
        <v>97.6</v>
      </c>
      <c r="N15" s="63">
        <v>50</v>
      </c>
      <c r="O15" s="115">
        <v>584.07000000000005</v>
      </c>
      <c r="P15" s="63">
        <v>1</v>
      </c>
      <c r="Q15" s="115">
        <v>2.2999999999999998</v>
      </c>
      <c r="R15" s="63">
        <f t="shared" si="0"/>
        <v>351</v>
      </c>
      <c r="S15" s="115">
        <f t="shared" si="0"/>
        <v>1073.78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2</v>
      </c>
      <c r="I16" s="115">
        <v>45.04</v>
      </c>
      <c r="J16" s="63">
        <v>7</v>
      </c>
      <c r="K16" s="115">
        <v>132.94</v>
      </c>
      <c r="L16" s="63">
        <v>10</v>
      </c>
      <c r="M16" s="115">
        <v>523.16</v>
      </c>
      <c r="N16" s="63">
        <v>166</v>
      </c>
      <c r="O16" s="115">
        <v>6571.91</v>
      </c>
      <c r="P16" s="63">
        <v>15</v>
      </c>
      <c r="Q16" s="115">
        <v>246.8</v>
      </c>
      <c r="R16" s="63">
        <f t="shared" si="0"/>
        <v>200</v>
      </c>
      <c r="S16" s="115">
        <f t="shared" si="0"/>
        <v>7519.85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7</v>
      </c>
      <c r="I17" s="115">
        <v>11.99</v>
      </c>
      <c r="J17" s="63">
        <v>3</v>
      </c>
      <c r="K17" s="115">
        <v>15.96</v>
      </c>
      <c r="L17" s="63">
        <v>0</v>
      </c>
      <c r="M17" s="115">
        <v>0</v>
      </c>
      <c r="N17" s="63">
        <v>10</v>
      </c>
      <c r="O17" s="115">
        <v>40.74</v>
      </c>
      <c r="P17" s="63">
        <v>1</v>
      </c>
      <c r="Q17" s="115">
        <v>1.71</v>
      </c>
      <c r="R17" s="63">
        <f t="shared" si="0"/>
        <v>21</v>
      </c>
      <c r="S17" s="115">
        <f t="shared" si="0"/>
        <v>70.399999999999991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21</v>
      </c>
      <c r="I18" s="115">
        <v>15.59</v>
      </c>
      <c r="J18" s="63">
        <v>4</v>
      </c>
      <c r="K18" s="115">
        <v>0.9</v>
      </c>
      <c r="L18" s="63">
        <v>1</v>
      </c>
      <c r="M18" s="115">
        <v>1.21</v>
      </c>
      <c r="N18" s="63">
        <v>9</v>
      </c>
      <c r="O18" s="115">
        <v>4.4800000000000004</v>
      </c>
      <c r="P18" s="63">
        <v>5</v>
      </c>
      <c r="Q18" s="115">
        <v>0.75</v>
      </c>
      <c r="R18" s="63">
        <f t="shared" si="0"/>
        <v>40</v>
      </c>
      <c r="S18" s="115">
        <f t="shared" si="0"/>
        <v>22.93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7334</v>
      </c>
      <c r="I19" s="117">
        <v>23893.31</v>
      </c>
      <c r="J19" s="116">
        <v>771</v>
      </c>
      <c r="K19" s="117">
        <v>1784.88</v>
      </c>
      <c r="L19" s="116">
        <v>25</v>
      </c>
      <c r="M19" s="117">
        <v>641.36</v>
      </c>
      <c r="N19" s="116">
        <v>371</v>
      </c>
      <c r="O19" s="117">
        <v>10182.69</v>
      </c>
      <c r="P19" s="116">
        <v>681</v>
      </c>
      <c r="Q19" s="117">
        <v>2616.09</v>
      </c>
      <c r="R19" s="116">
        <f t="shared" si="0"/>
        <v>9182</v>
      </c>
      <c r="S19" s="117">
        <f>SUM(S11:S18)</f>
        <v>39118.33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89</v>
      </c>
      <c r="I20" s="115">
        <v>82.03</v>
      </c>
      <c r="J20" s="63">
        <v>42</v>
      </c>
      <c r="K20" s="115">
        <v>58.68</v>
      </c>
      <c r="L20" s="63">
        <v>74</v>
      </c>
      <c r="M20" s="115">
        <v>250.32</v>
      </c>
      <c r="N20" s="63">
        <v>35</v>
      </c>
      <c r="O20" s="115">
        <v>331</v>
      </c>
      <c r="P20" s="63">
        <v>5</v>
      </c>
      <c r="Q20" s="115">
        <v>7.3</v>
      </c>
      <c r="R20" s="63">
        <f t="shared" si="0"/>
        <v>245</v>
      </c>
      <c r="S20" s="115">
        <f t="shared" si="0"/>
        <v>729.32999999999993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798</v>
      </c>
      <c r="I21" s="115">
        <v>1158.72</v>
      </c>
      <c r="J21" s="63">
        <v>219</v>
      </c>
      <c r="K21" s="115">
        <v>1206.49</v>
      </c>
      <c r="L21" s="63">
        <v>3</v>
      </c>
      <c r="M21" s="115">
        <v>1.6</v>
      </c>
      <c r="N21" s="63">
        <v>19</v>
      </c>
      <c r="O21" s="115">
        <v>38.770000000000003</v>
      </c>
      <c r="P21" s="63">
        <v>1</v>
      </c>
      <c r="Q21" s="115">
        <v>0.21</v>
      </c>
      <c r="R21" s="63">
        <f t="shared" ref="R21:S54" si="1">+H21+J21+L21+N21+P21</f>
        <v>1040</v>
      </c>
      <c r="S21" s="115">
        <f t="shared" si="1"/>
        <v>2405.79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4</v>
      </c>
      <c r="I22" s="115">
        <v>6.86</v>
      </c>
      <c r="J22" s="63">
        <v>19</v>
      </c>
      <c r="K22" s="115">
        <v>43.7</v>
      </c>
      <c r="L22" s="63">
        <v>24</v>
      </c>
      <c r="M22" s="115">
        <v>58.38</v>
      </c>
      <c r="N22" s="63">
        <v>11</v>
      </c>
      <c r="O22" s="115">
        <v>71.19</v>
      </c>
      <c r="P22" s="63">
        <v>4</v>
      </c>
      <c r="Q22" s="115">
        <v>6.07</v>
      </c>
      <c r="R22" s="63">
        <f t="shared" si="1"/>
        <v>62</v>
      </c>
      <c r="S22" s="115">
        <f t="shared" si="1"/>
        <v>186.2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109</v>
      </c>
      <c r="I23" s="115">
        <v>164.96</v>
      </c>
      <c r="J23" s="63">
        <v>12</v>
      </c>
      <c r="K23" s="115">
        <v>12.71</v>
      </c>
      <c r="L23" s="63">
        <v>17</v>
      </c>
      <c r="M23" s="115">
        <v>32.85</v>
      </c>
      <c r="N23" s="63">
        <v>31</v>
      </c>
      <c r="O23" s="115">
        <v>114.47</v>
      </c>
      <c r="P23" s="63">
        <v>56</v>
      </c>
      <c r="Q23" s="115">
        <v>46.2</v>
      </c>
      <c r="R23" s="63">
        <f t="shared" si="1"/>
        <v>225</v>
      </c>
      <c r="S23" s="115">
        <f t="shared" si="1"/>
        <v>371.19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1</v>
      </c>
      <c r="I24" s="115">
        <v>0.28000000000000003</v>
      </c>
      <c r="J24" s="63">
        <v>3</v>
      </c>
      <c r="K24" s="115">
        <v>3.63</v>
      </c>
      <c r="L24" s="63">
        <v>13</v>
      </c>
      <c r="M24" s="115">
        <v>31.35</v>
      </c>
      <c r="N24" s="63">
        <v>2</v>
      </c>
      <c r="O24" s="115">
        <v>0.28000000000000003</v>
      </c>
      <c r="P24" s="63">
        <v>0</v>
      </c>
      <c r="Q24" s="115">
        <v>0</v>
      </c>
      <c r="R24" s="63">
        <f t="shared" si="1"/>
        <v>19</v>
      </c>
      <c r="S24" s="115">
        <f t="shared" si="1"/>
        <v>35.540000000000006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703</v>
      </c>
      <c r="I25" s="115">
        <v>3565.33</v>
      </c>
      <c r="J25" s="63">
        <v>246</v>
      </c>
      <c r="K25" s="115">
        <v>1090.27</v>
      </c>
      <c r="L25" s="63">
        <v>354</v>
      </c>
      <c r="M25" s="115">
        <v>1855.93</v>
      </c>
      <c r="N25" s="63">
        <v>24</v>
      </c>
      <c r="O25" s="115">
        <v>113.58</v>
      </c>
      <c r="P25" s="63">
        <v>1</v>
      </c>
      <c r="Q25" s="115">
        <v>0.49</v>
      </c>
      <c r="R25" s="63">
        <f t="shared" si="1"/>
        <v>1328</v>
      </c>
      <c r="S25" s="115">
        <f t="shared" si="1"/>
        <v>6625.6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39</v>
      </c>
      <c r="I26" s="115">
        <v>30.44</v>
      </c>
      <c r="J26" s="63">
        <v>132</v>
      </c>
      <c r="K26" s="115">
        <v>709.5</v>
      </c>
      <c r="L26" s="63">
        <v>15</v>
      </c>
      <c r="M26" s="115">
        <v>30.14</v>
      </c>
      <c r="N26" s="63">
        <v>7</v>
      </c>
      <c r="O26" s="115">
        <v>30.85</v>
      </c>
      <c r="P26" s="63">
        <v>1</v>
      </c>
      <c r="Q26" s="115">
        <v>1.57</v>
      </c>
      <c r="R26" s="63">
        <f t="shared" si="1"/>
        <v>194</v>
      </c>
      <c r="S26" s="115">
        <f t="shared" si="1"/>
        <v>802.50000000000011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1</v>
      </c>
      <c r="I27" s="115">
        <v>0.17</v>
      </c>
      <c r="J27" s="63">
        <v>0</v>
      </c>
      <c r="K27" s="115">
        <v>0</v>
      </c>
      <c r="L27" s="63">
        <v>2</v>
      </c>
      <c r="M27" s="115">
        <v>0.17</v>
      </c>
      <c r="N27" s="63">
        <v>2</v>
      </c>
      <c r="O27" s="115">
        <v>0.2</v>
      </c>
      <c r="P27" s="63">
        <v>1</v>
      </c>
      <c r="Q27" s="115">
        <v>0.24</v>
      </c>
      <c r="R27" s="63">
        <f t="shared" si="1"/>
        <v>6</v>
      </c>
      <c r="S27" s="115">
        <f t="shared" si="1"/>
        <v>0.78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151</v>
      </c>
      <c r="I28" s="115">
        <v>138.13999999999999</v>
      </c>
      <c r="J28" s="63">
        <v>112</v>
      </c>
      <c r="K28" s="115">
        <v>351.14</v>
      </c>
      <c r="L28" s="63">
        <v>603</v>
      </c>
      <c r="M28" s="115">
        <v>4586.16</v>
      </c>
      <c r="N28" s="63">
        <v>22</v>
      </c>
      <c r="O28" s="115">
        <v>240.09</v>
      </c>
      <c r="P28" s="63">
        <v>0</v>
      </c>
      <c r="Q28" s="115">
        <v>0</v>
      </c>
      <c r="R28" s="63">
        <f t="shared" si="1"/>
        <v>888</v>
      </c>
      <c r="S28" s="115">
        <f t="shared" si="1"/>
        <v>5315.53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44</v>
      </c>
      <c r="I29" s="115">
        <v>166.95</v>
      </c>
      <c r="J29" s="63">
        <v>131</v>
      </c>
      <c r="K29" s="115">
        <v>1206.18</v>
      </c>
      <c r="L29" s="63">
        <v>43</v>
      </c>
      <c r="M29" s="115">
        <v>62.4</v>
      </c>
      <c r="N29" s="63">
        <v>16</v>
      </c>
      <c r="O29" s="115">
        <v>199.98</v>
      </c>
      <c r="P29" s="63">
        <v>9</v>
      </c>
      <c r="Q29" s="115">
        <v>16.41</v>
      </c>
      <c r="R29" s="63">
        <f t="shared" si="1"/>
        <v>243</v>
      </c>
      <c r="S29" s="115">
        <f t="shared" si="1"/>
        <v>1651.9200000000003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181</v>
      </c>
      <c r="I31" s="115">
        <v>38.369999999999997</v>
      </c>
      <c r="J31" s="63">
        <v>58</v>
      </c>
      <c r="K31" s="115">
        <v>19.77</v>
      </c>
      <c r="L31" s="63">
        <v>14</v>
      </c>
      <c r="M31" s="115">
        <v>9.51</v>
      </c>
      <c r="N31" s="63">
        <v>73</v>
      </c>
      <c r="O31" s="115">
        <v>22.18</v>
      </c>
      <c r="P31" s="63">
        <v>11</v>
      </c>
      <c r="Q31" s="115">
        <v>6.9</v>
      </c>
      <c r="R31" s="63">
        <f t="shared" si="1"/>
        <v>337</v>
      </c>
      <c r="S31" s="115">
        <f t="shared" si="1"/>
        <v>96.730000000000018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1593</v>
      </c>
      <c r="I32" s="117">
        <v>5352.25</v>
      </c>
      <c r="J32" s="116">
        <v>643</v>
      </c>
      <c r="K32" s="117">
        <v>4702.07</v>
      </c>
      <c r="L32" s="116">
        <v>685</v>
      </c>
      <c r="M32" s="117">
        <v>6918.81</v>
      </c>
      <c r="N32" s="116">
        <v>189</v>
      </c>
      <c r="O32" s="117">
        <v>1162.5899999999999</v>
      </c>
      <c r="P32" s="116">
        <v>80</v>
      </c>
      <c r="Q32" s="117">
        <v>85.39</v>
      </c>
      <c r="R32" s="116">
        <f t="shared" si="1"/>
        <v>3190</v>
      </c>
      <c r="S32" s="117">
        <f>SUM(S20:S31)</f>
        <v>18221.11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0</v>
      </c>
      <c r="I33" s="115">
        <v>0</v>
      </c>
      <c r="J33" s="63">
        <v>0</v>
      </c>
      <c r="K33" s="115">
        <v>0</v>
      </c>
      <c r="L33" s="63">
        <v>0</v>
      </c>
      <c r="M33" s="115">
        <v>0</v>
      </c>
      <c r="N33" s="63">
        <v>1</v>
      </c>
      <c r="O33" s="115">
        <v>2.27</v>
      </c>
      <c r="P33" s="63">
        <v>57</v>
      </c>
      <c r="Q33" s="115">
        <v>236.34</v>
      </c>
      <c r="R33" s="63">
        <f t="shared" si="1"/>
        <v>58</v>
      </c>
      <c r="S33" s="115">
        <f t="shared" si="1"/>
        <v>238.61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1</v>
      </c>
      <c r="O35" s="115">
        <v>0.06</v>
      </c>
      <c r="P35" s="63">
        <v>1</v>
      </c>
      <c r="Q35" s="115">
        <v>0.13</v>
      </c>
      <c r="R35" s="63">
        <f t="shared" si="1"/>
        <v>2</v>
      </c>
      <c r="S35" s="115">
        <f t="shared" si="1"/>
        <v>0.19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1</v>
      </c>
      <c r="Q36" s="115">
        <v>1.6</v>
      </c>
      <c r="R36" s="63">
        <f t="shared" si="1"/>
        <v>1</v>
      </c>
      <c r="S36" s="115">
        <f t="shared" si="1"/>
        <v>1.6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13</v>
      </c>
      <c r="I37" s="115">
        <v>10.64</v>
      </c>
      <c r="J37" s="63">
        <v>6</v>
      </c>
      <c r="K37" s="115">
        <v>10</v>
      </c>
      <c r="L37" s="63">
        <v>4</v>
      </c>
      <c r="M37" s="115">
        <v>3.63</v>
      </c>
      <c r="N37" s="63">
        <v>4</v>
      </c>
      <c r="O37" s="115">
        <v>7.21</v>
      </c>
      <c r="P37" s="63">
        <v>12</v>
      </c>
      <c r="Q37" s="115">
        <v>45.53</v>
      </c>
      <c r="R37" s="63">
        <f t="shared" si="1"/>
        <v>39</v>
      </c>
      <c r="S37" s="115">
        <f t="shared" si="1"/>
        <v>77.010000000000005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0</v>
      </c>
      <c r="I38" s="115">
        <v>0</v>
      </c>
      <c r="J38" s="63">
        <v>3</v>
      </c>
      <c r="K38" s="115">
        <v>21.33</v>
      </c>
      <c r="L38" s="63">
        <v>2</v>
      </c>
      <c r="M38" s="115">
        <v>1.74</v>
      </c>
      <c r="N38" s="63">
        <v>30</v>
      </c>
      <c r="O38" s="115">
        <v>158.30000000000001</v>
      </c>
      <c r="P38" s="63">
        <v>1</v>
      </c>
      <c r="Q38" s="115">
        <v>2.94</v>
      </c>
      <c r="R38" s="63">
        <f t="shared" si="1"/>
        <v>36</v>
      </c>
      <c r="S38" s="115">
        <f t="shared" si="1"/>
        <v>184.31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214</v>
      </c>
      <c r="I40" s="115">
        <v>1162.3</v>
      </c>
      <c r="J40" s="63">
        <v>137</v>
      </c>
      <c r="K40" s="115">
        <v>400.86</v>
      </c>
      <c r="L40" s="63">
        <v>1</v>
      </c>
      <c r="M40" s="115">
        <v>3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352</v>
      </c>
      <c r="S40" s="115">
        <f t="shared" si="1"/>
        <v>1566.1599999999999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0</v>
      </c>
      <c r="I42" s="115">
        <v>0</v>
      </c>
      <c r="J42" s="63">
        <v>0</v>
      </c>
      <c r="K42" s="115">
        <v>0</v>
      </c>
      <c r="L42" s="63">
        <v>0</v>
      </c>
      <c r="M42" s="115">
        <v>0</v>
      </c>
      <c r="N42" s="63">
        <v>1</v>
      </c>
      <c r="O42" s="115">
        <v>0.08</v>
      </c>
      <c r="P42" s="63">
        <v>0</v>
      </c>
      <c r="Q42" s="115">
        <v>0</v>
      </c>
      <c r="R42" s="63">
        <f t="shared" si="1"/>
        <v>1</v>
      </c>
      <c r="S42" s="115">
        <f t="shared" si="1"/>
        <v>0.08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1</v>
      </c>
      <c r="I44" s="115">
        <v>0.36</v>
      </c>
      <c r="J44" s="63">
        <v>8</v>
      </c>
      <c r="K44" s="115">
        <v>9.52</v>
      </c>
      <c r="L44" s="63">
        <v>4</v>
      </c>
      <c r="M44" s="115">
        <v>20.73</v>
      </c>
      <c r="N44" s="63">
        <v>23</v>
      </c>
      <c r="O44" s="115">
        <v>132.55000000000001</v>
      </c>
      <c r="P44" s="63">
        <v>5</v>
      </c>
      <c r="Q44" s="115">
        <v>22.48</v>
      </c>
      <c r="R44" s="63">
        <f t="shared" si="1"/>
        <v>41</v>
      </c>
      <c r="S44" s="115">
        <f t="shared" si="1"/>
        <v>185.64000000000001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2</v>
      </c>
      <c r="I45" s="115">
        <v>0.15</v>
      </c>
      <c r="J45" s="63">
        <v>0</v>
      </c>
      <c r="K45" s="115">
        <v>0</v>
      </c>
      <c r="L45" s="63">
        <v>0</v>
      </c>
      <c r="M45" s="115">
        <v>0</v>
      </c>
      <c r="N45" s="63">
        <v>0</v>
      </c>
      <c r="O45" s="115">
        <v>0</v>
      </c>
      <c r="P45" s="63">
        <v>0</v>
      </c>
      <c r="Q45" s="115">
        <v>0</v>
      </c>
      <c r="R45" s="63">
        <f t="shared" si="1"/>
        <v>2</v>
      </c>
      <c r="S45" s="115">
        <f t="shared" si="1"/>
        <v>0.15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230</v>
      </c>
      <c r="I46" s="117">
        <v>1173.45</v>
      </c>
      <c r="J46" s="116">
        <v>151</v>
      </c>
      <c r="K46" s="117">
        <v>441.71</v>
      </c>
      <c r="L46" s="116">
        <v>10</v>
      </c>
      <c r="M46" s="117">
        <v>29.1</v>
      </c>
      <c r="N46" s="116">
        <v>56</v>
      </c>
      <c r="O46" s="117">
        <v>300.47000000000003</v>
      </c>
      <c r="P46" s="116">
        <v>69</v>
      </c>
      <c r="Q46" s="117">
        <v>309.02</v>
      </c>
      <c r="R46" s="116">
        <f t="shared" si="1"/>
        <v>516</v>
      </c>
      <c r="S46" s="117">
        <f>SUM(S33:S45)</f>
        <v>2253.75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1149</v>
      </c>
      <c r="I47" s="115">
        <v>308.01</v>
      </c>
      <c r="J47" s="63">
        <v>167</v>
      </c>
      <c r="K47" s="115">
        <v>69</v>
      </c>
      <c r="L47" s="63">
        <v>7</v>
      </c>
      <c r="M47" s="115">
        <v>2.11</v>
      </c>
      <c r="N47" s="63">
        <v>268</v>
      </c>
      <c r="O47" s="115">
        <v>394.67</v>
      </c>
      <c r="P47" s="63">
        <v>675</v>
      </c>
      <c r="Q47" s="115">
        <v>1910.37</v>
      </c>
      <c r="R47" s="63">
        <f t="shared" si="1"/>
        <v>2266</v>
      </c>
      <c r="S47" s="115">
        <f>+I47+K47+M47+O47+Q47</f>
        <v>2684.16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1149</v>
      </c>
      <c r="I48" s="117">
        <v>308.01</v>
      </c>
      <c r="J48" s="116">
        <v>167</v>
      </c>
      <c r="K48" s="117">
        <v>69</v>
      </c>
      <c r="L48" s="116">
        <v>7</v>
      </c>
      <c r="M48" s="117">
        <v>2.11</v>
      </c>
      <c r="N48" s="116">
        <v>268</v>
      </c>
      <c r="O48" s="117">
        <v>394.67</v>
      </c>
      <c r="P48" s="116">
        <v>675</v>
      </c>
      <c r="Q48" s="117">
        <v>1910.37</v>
      </c>
      <c r="R48" s="116">
        <f t="shared" si="1"/>
        <v>2266</v>
      </c>
      <c r="S48" s="117">
        <f>SUM(S47)</f>
        <v>2684.16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14600</v>
      </c>
      <c r="I49" s="115">
        <v>35312.949999999997</v>
      </c>
      <c r="J49" s="63">
        <v>7181</v>
      </c>
      <c r="K49" s="115">
        <v>19166.91</v>
      </c>
      <c r="L49" s="63">
        <v>1929</v>
      </c>
      <c r="M49" s="115">
        <v>5692.87</v>
      </c>
      <c r="N49" s="63">
        <v>9637</v>
      </c>
      <c r="O49" s="115">
        <v>123619.67</v>
      </c>
      <c r="P49" s="63">
        <v>67</v>
      </c>
      <c r="Q49" s="115">
        <v>188.94</v>
      </c>
      <c r="R49" s="63">
        <f t="shared" si="1"/>
        <v>33414</v>
      </c>
      <c r="S49" s="115">
        <f>+I49+K49+M49+O49+Q49</f>
        <v>183981.34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14600</v>
      </c>
      <c r="I50" s="117">
        <v>35312.949999999997</v>
      </c>
      <c r="J50" s="116">
        <v>7181</v>
      </c>
      <c r="K50" s="117">
        <v>19166.91</v>
      </c>
      <c r="L50" s="116">
        <v>1929</v>
      </c>
      <c r="M50" s="117">
        <v>5692.87</v>
      </c>
      <c r="N50" s="116">
        <v>9637</v>
      </c>
      <c r="O50" s="117">
        <v>123619.67</v>
      </c>
      <c r="P50" s="116">
        <v>67</v>
      </c>
      <c r="Q50" s="117">
        <v>188.94</v>
      </c>
      <c r="R50" s="116">
        <f t="shared" si="1"/>
        <v>33414</v>
      </c>
      <c r="S50" s="117">
        <f>SUM(S49)</f>
        <v>183981.34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17</v>
      </c>
      <c r="I51" s="115">
        <v>10.94</v>
      </c>
      <c r="J51" s="63">
        <v>19</v>
      </c>
      <c r="K51" s="115">
        <v>18.02</v>
      </c>
      <c r="L51" s="63">
        <v>3</v>
      </c>
      <c r="M51" s="115">
        <v>1.26</v>
      </c>
      <c r="N51" s="63">
        <v>3</v>
      </c>
      <c r="O51" s="115">
        <v>0.13</v>
      </c>
      <c r="P51" s="63">
        <v>1</v>
      </c>
      <c r="Q51" s="115">
        <v>9.14</v>
      </c>
      <c r="R51" s="63">
        <f t="shared" si="1"/>
        <v>43</v>
      </c>
      <c r="S51" s="115">
        <f t="shared" si="1"/>
        <v>39.49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42</v>
      </c>
      <c r="I52" s="115">
        <v>31.15</v>
      </c>
      <c r="J52" s="63">
        <v>19</v>
      </c>
      <c r="K52" s="115">
        <v>7.95</v>
      </c>
      <c r="L52" s="63">
        <v>3</v>
      </c>
      <c r="M52" s="115">
        <v>4.54</v>
      </c>
      <c r="N52" s="63">
        <v>2</v>
      </c>
      <c r="O52" s="115">
        <v>7.14</v>
      </c>
      <c r="P52" s="63">
        <v>2</v>
      </c>
      <c r="Q52" s="115">
        <v>7.82</v>
      </c>
      <c r="R52" s="63">
        <f t="shared" si="1"/>
        <v>68</v>
      </c>
      <c r="S52" s="115">
        <f t="shared" si="1"/>
        <v>58.6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24</v>
      </c>
      <c r="I53" s="115">
        <v>25.89</v>
      </c>
      <c r="J53" s="63">
        <v>18</v>
      </c>
      <c r="K53" s="115">
        <v>10.39</v>
      </c>
      <c r="L53" s="63">
        <v>0</v>
      </c>
      <c r="M53" s="115">
        <v>0</v>
      </c>
      <c r="N53" s="63">
        <v>0</v>
      </c>
      <c r="O53" s="115">
        <v>0</v>
      </c>
      <c r="P53" s="63">
        <v>1</v>
      </c>
      <c r="Q53" s="115">
        <v>4.75</v>
      </c>
      <c r="R53" s="63">
        <f t="shared" si="1"/>
        <v>43</v>
      </c>
      <c r="S53" s="115">
        <f t="shared" si="1"/>
        <v>41.03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0</v>
      </c>
      <c r="I54" s="115">
        <v>0</v>
      </c>
      <c r="J54" s="63">
        <v>17</v>
      </c>
      <c r="K54" s="115">
        <v>95.98</v>
      </c>
      <c r="L54" s="63">
        <v>1</v>
      </c>
      <c r="M54" s="115">
        <v>1.08</v>
      </c>
      <c r="N54" s="63">
        <v>20</v>
      </c>
      <c r="O54" s="115">
        <v>101.76</v>
      </c>
      <c r="P54" s="63">
        <v>45</v>
      </c>
      <c r="Q54" s="115">
        <v>261.99</v>
      </c>
      <c r="R54" s="63">
        <f t="shared" si="1"/>
        <v>83</v>
      </c>
      <c r="S54" s="115">
        <f t="shared" si="1"/>
        <v>460.81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299</v>
      </c>
      <c r="I55" s="115">
        <v>400.18</v>
      </c>
      <c r="J55" s="63">
        <v>183</v>
      </c>
      <c r="K55" s="115">
        <v>287.48</v>
      </c>
      <c r="L55" s="63">
        <v>8</v>
      </c>
      <c r="M55" s="115">
        <v>16.02</v>
      </c>
      <c r="N55" s="63">
        <v>6</v>
      </c>
      <c r="O55" s="115">
        <v>20.61</v>
      </c>
      <c r="P55" s="63">
        <v>1</v>
      </c>
      <c r="Q55" s="115">
        <v>2.44</v>
      </c>
      <c r="R55" s="63">
        <f t="shared" ref="R55:S89" si="2">+H55+J55+L55+N55+P55</f>
        <v>497</v>
      </c>
      <c r="S55" s="115">
        <f t="shared" si="2"/>
        <v>726.73000000000013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16</v>
      </c>
      <c r="I56" s="115">
        <v>19.940000000000001</v>
      </c>
      <c r="J56" s="63">
        <v>2</v>
      </c>
      <c r="K56" s="115">
        <v>11.78</v>
      </c>
      <c r="L56" s="63">
        <v>0</v>
      </c>
      <c r="M56" s="115">
        <v>0</v>
      </c>
      <c r="N56" s="63">
        <v>2</v>
      </c>
      <c r="O56" s="115">
        <v>0.64</v>
      </c>
      <c r="P56" s="63">
        <v>0</v>
      </c>
      <c r="Q56" s="115">
        <v>0</v>
      </c>
      <c r="R56" s="63">
        <f t="shared" si="2"/>
        <v>20</v>
      </c>
      <c r="S56" s="115">
        <f t="shared" si="2"/>
        <v>32.36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20</v>
      </c>
      <c r="I57" s="115">
        <v>10.01</v>
      </c>
      <c r="J57" s="63">
        <v>8</v>
      </c>
      <c r="K57" s="115">
        <v>4.84</v>
      </c>
      <c r="L57" s="63">
        <v>5</v>
      </c>
      <c r="M57" s="115">
        <v>1.56</v>
      </c>
      <c r="N57" s="63">
        <v>51</v>
      </c>
      <c r="O57" s="115">
        <v>23.46</v>
      </c>
      <c r="P57" s="63">
        <v>2</v>
      </c>
      <c r="Q57" s="115">
        <v>1.53</v>
      </c>
      <c r="R57" s="63">
        <f t="shared" si="2"/>
        <v>86</v>
      </c>
      <c r="S57" s="115">
        <f t="shared" si="2"/>
        <v>41.400000000000006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363</v>
      </c>
      <c r="I58" s="117">
        <v>498.11</v>
      </c>
      <c r="J58" s="116">
        <v>228</v>
      </c>
      <c r="K58" s="117">
        <v>436.44</v>
      </c>
      <c r="L58" s="116">
        <v>19</v>
      </c>
      <c r="M58" s="117">
        <v>24.46</v>
      </c>
      <c r="N58" s="116">
        <v>82</v>
      </c>
      <c r="O58" s="117">
        <v>153.74</v>
      </c>
      <c r="P58" s="116">
        <v>50</v>
      </c>
      <c r="Q58" s="117">
        <v>287.67</v>
      </c>
      <c r="R58" s="116">
        <f t="shared" si="2"/>
        <v>742</v>
      </c>
      <c r="S58" s="117">
        <f>SUM(S51:S57)</f>
        <v>1400.4200000000003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18</v>
      </c>
      <c r="I59" s="115">
        <v>153.76</v>
      </c>
      <c r="J59" s="63">
        <v>72</v>
      </c>
      <c r="K59" s="115">
        <v>1426.12</v>
      </c>
      <c r="L59" s="63">
        <v>103</v>
      </c>
      <c r="M59" s="115">
        <v>17121.71</v>
      </c>
      <c r="N59" s="63">
        <v>1129</v>
      </c>
      <c r="O59" s="115">
        <v>61027.9</v>
      </c>
      <c r="P59" s="63">
        <v>22</v>
      </c>
      <c r="Q59" s="115">
        <v>360.46</v>
      </c>
      <c r="R59" s="63">
        <f t="shared" si="2"/>
        <v>1344</v>
      </c>
      <c r="S59" s="115">
        <f>+I59+K59+M59+O59+Q59</f>
        <v>80089.950000000012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18</v>
      </c>
      <c r="I60" s="117">
        <v>153.76</v>
      </c>
      <c r="J60" s="116">
        <v>72</v>
      </c>
      <c r="K60" s="117">
        <v>1426.12</v>
      </c>
      <c r="L60" s="116">
        <v>103</v>
      </c>
      <c r="M60" s="117">
        <v>17121.71</v>
      </c>
      <c r="N60" s="116">
        <v>1129</v>
      </c>
      <c r="O60" s="117">
        <v>61027.9</v>
      </c>
      <c r="P60" s="116">
        <v>22</v>
      </c>
      <c r="Q60" s="117">
        <v>360.46</v>
      </c>
      <c r="R60" s="116">
        <f t="shared" si="2"/>
        <v>1344</v>
      </c>
      <c r="S60" s="117">
        <f>SUM(S59)</f>
        <v>80089.950000000012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317</v>
      </c>
      <c r="I61" s="115">
        <v>1173.0999999999999</v>
      </c>
      <c r="J61" s="63">
        <v>139</v>
      </c>
      <c r="K61" s="115">
        <v>905.03</v>
      </c>
      <c r="L61" s="63">
        <v>1</v>
      </c>
      <c r="M61" s="115">
        <v>9.7200000000000006</v>
      </c>
      <c r="N61" s="63">
        <v>17</v>
      </c>
      <c r="O61" s="115">
        <v>184.24</v>
      </c>
      <c r="P61" s="63">
        <v>2</v>
      </c>
      <c r="Q61" s="115">
        <v>19.16</v>
      </c>
      <c r="R61" s="63">
        <f t="shared" si="2"/>
        <v>476</v>
      </c>
      <c r="S61" s="115">
        <f>+I61+K61+M61+O61+Q61</f>
        <v>2291.25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1034</v>
      </c>
      <c r="I62" s="115">
        <v>63375.519999999997</v>
      </c>
      <c r="J62" s="63">
        <v>16</v>
      </c>
      <c r="K62" s="115">
        <v>810.27</v>
      </c>
      <c r="L62" s="63">
        <v>0</v>
      </c>
      <c r="M62" s="115">
        <v>0</v>
      </c>
      <c r="N62" s="63">
        <v>1</v>
      </c>
      <c r="O62" s="115">
        <v>14.36</v>
      </c>
      <c r="P62" s="63">
        <v>0</v>
      </c>
      <c r="Q62" s="115">
        <v>0</v>
      </c>
      <c r="R62" s="63">
        <f t="shared" si="2"/>
        <v>1051</v>
      </c>
      <c r="S62" s="115">
        <f>+I62+K62+M62+O62+Q62</f>
        <v>64200.149999999994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4886</v>
      </c>
      <c r="I63" s="115">
        <v>19096.95</v>
      </c>
      <c r="J63" s="63">
        <v>2057</v>
      </c>
      <c r="K63" s="115">
        <v>61520.01</v>
      </c>
      <c r="L63" s="63">
        <v>183</v>
      </c>
      <c r="M63" s="115">
        <v>22925.56</v>
      </c>
      <c r="N63" s="63">
        <v>3758</v>
      </c>
      <c r="O63" s="115">
        <v>429804.67</v>
      </c>
      <c r="P63" s="63">
        <v>78</v>
      </c>
      <c r="Q63" s="115">
        <v>1329.85</v>
      </c>
      <c r="R63" s="63">
        <f t="shared" si="2"/>
        <v>10962</v>
      </c>
      <c r="S63" s="115">
        <f>+I63+K63+M63+O63+Q63</f>
        <v>534677.03999999992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5313</v>
      </c>
      <c r="I64" s="117">
        <v>83645.570000000007</v>
      </c>
      <c r="J64" s="116">
        <v>2107</v>
      </c>
      <c r="K64" s="117">
        <v>63235.31</v>
      </c>
      <c r="L64" s="116">
        <v>183</v>
      </c>
      <c r="M64" s="117">
        <v>22935.279999999999</v>
      </c>
      <c r="N64" s="116">
        <v>3763</v>
      </c>
      <c r="O64" s="117">
        <v>430003.27</v>
      </c>
      <c r="P64" s="116">
        <v>79</v>
      </c>
      <c r="Q64" s="117">
        <v>1349.01</v>
      </c>
      <c r="R64" s="116">
        <f t="shared" si="2"/>
        <v>11445</v>
      </c>
      <c r="S64" s="117">
        <f>SUM(S61:S63)</f>
        <v>601168.43999999994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8165</v>
      </c>
      <c r="I65" s="115">
        <v>35178.550000000003</v>
      </c>
      <c r="J65" s="63">
        <v>1094</v>
      </c>
      <c r="K65" s="115">
        <v>6330.1</v>
      </c>
      <c r="L65" s="63">
        <v>523</v>
      </c>
      <c r="M65" s="115">
        <v>8446.73</v>
      </c>
      <c r="N65" s="63">
        <v>634</v>
      </c>
      <c r="O65" s="115">
        <v>11429.21</v>
      </c>
      <c r="P65" s="63">
        <v>29</v>
      </c>
      <c r="Q65" s="115">
        <v>143.51</v>
      </c>
      <c r="R65" s="63">
        <f t="shared" si="2"/>
        <v>10445</v>
      </c>
      <c r="S65" s="115">
        <f>+I65+K65+M65+O65+Q65</f>
        <v>61528.100000000006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8165</v>
      </c>
      <c r="I66" s="117">
        <v>35178.550000000003</v>
      </c>
      <c r="J66" s="118">
        <v>1094</v>
      </c>
      <c r="K66" s="117">
        <v>6330.1</v>
      </c>
      <c r="L66" s="118">
        <v>523</v>
      </c>
      <c r="M66" s="117">
        <v>8446.73</v>
      </c>
      <c r="N66" s="118">
        <v>634</v>
      </c>
      <c r="O66" s="117">
        <v>11429.21</v>
      </c>
      <c r="P66" s="118">
        <v>29</v>
      </c>
      <c r="Q66" s="117">
        <v>143.51</v>
      </c>
      <c r="R66" s="118">
        <f t="shared" si="2"/>
        <v>10445</v>
      </c>
      <c r="S66" s="117">
        <f>SUM(S65)</f>
        <v>61528.100000000006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5</v>
      </c>
      <c r="I72" s="115">
        <v>0.74</v>
      </c>
      <c r="J72" s="63">
        <v>0</v>
      </c>
      <c r="K72" s="115">
        <v>0</v>
      </c>
      <c r="L72" s="63">
        <v>3</v>
      </c>
      <c r="M72" s="115">
        <v>1.61</v>
      </c>
      <c r="N72" s="63">
        <v>7</v>
      </c>
      <c r="O72" s="115">
        <v>8.15</v>
      </c>
      <c r="P72" s="63">
        <v>0</v>
      </c>
      <c r="Q72" s="115">
        <v>0</v>
      </c>
      <c r="R72" s="63">
        <f t="shared" si="2"/>
        <v>15</v>
      </c>
      <c r="S72" s="115">
        <f t="shared" si="2"/>
        <v>10.5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4</v>
      </c>
      <c r="I73" s="115">
        <v>0.22</v>
      </c>
      <c r="J73" s="63">
        <v>3</v>
      </c>
      <c r="K73" s="115">
        <v>1.07</v>
      </c>
      <c r="L73" s="63">
        <v>0</v>
      </c>
      <c r="M73" s="115">
        <v>0</v>
      </c>
      <c r="N73" s="63">
        <v>9</v>
      </c>
      <c r="O73" s="115">
        <v>2.0699999999999998</v>
      </c>
      <c r="P73" s="63">
        <v>0</v>
      </c>
      <c r="Q73" s="115">
        <v>0</v>
      </c>
      <c r="R73" s="63">
        <f t="shared" si="2"/>
        <v>16</v>
      </c>
      <c r="S73" s="115">
        <f t="shared" si="2"/>
        <v>3.36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9</v>
      </c>
      <c r="I74" s="117">
        <v>0.96</v>
      </c>
      <c r="J74" s="116">
        <v>3</v>
      </c>
      <c r="K74" s="117">
        <v>1.07</v>
      </c>
      <c r="L74" s="116">
        <v>3</v>
      </c>
      <c r="M74" s="117">
        <v>1.61</v>
      </c>
      <c r="N74" s="116">
        <v>16</v>
      </c>
      <c r="O74" s="117">
        <v>10.220000000000001</v>
      </c>
      <c r="P74" s="116">
        <v>0</v>
      </c>
      <c r="Q74" s="117">
        <v>0</v>
      </c>
      <c r="R74" s="116">
        <f t="shared" si="2"/>
        <v>31</v>
      </c>
      <c r="S74" s="117">
        <f>SUM(S67:S73)</f>
        <v>13.86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525</v>
      </c>
      <c r="H77" s="116">
        <v>37</v>
      </c>
      <c r="I77" s="117">
        <v>2.57</v>
      </c>
      <c r="J77" s="116">
        <v>3</v>
      </c>
      <c r="K77" s="117">
        <v>0.74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40</v>
      </c>
      <c r="S77" s="117">
        <f t="shared" si="2"/>
        <v>3.3099999999999996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26162</v>
      </c>
      <c r="I78" s="120">
        <v>185693.2</v>
      </c>
      <c r="J78" s="119">
        <v>9903</v>
      </c>
      <c r="K78" s="120">
        <v>97603.98</v>
      </c>
      <c r="L78" s="119">
        <v>3094</v>
      </c>
      <c r="M78" s="120">
        <v>61931.94</v>
      </c>
      <c r="N78" s="119">
        <v>11715</v>
      </c>
      <c r="O78" s="120">
        <v>638931.24</v>
      </c>
      <c r="P78" s="119">
        <v>1218</v>
      </c>
      <c r="Q78" s="120">
        <v>12350.82</v>
      </c>
      <c r="R78" s="119">
        <f t="shared" si="2"/>
        <v>52092</v>
      </c>
      <c r="S78" s="120">
        <f>+S74+S66+S64+S60+S58+S50+S48+S46+S32+S19+S10+S75+S76+S77</f>
        <v>996511.17999999993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167</v>
      </c>
      <c r="K79" s="115">
        <v>3853.76</v>
      </c>
      <c r="L79" s="63">
        <v>191</v>
      </c>
      <c r="M79" s="115">
        <v>12438.03</v>
      </c>
      <c r="N79" s="63">
        <v>178</v>
      </c>
      <c r="O79" s="115">
        <v>6421.81</v>
      </c>
      <c r="P79" s="63">
        <v>2</v>
      </c>
      <c r="Q79" s="115">
        <v>201.49</v>
      </c>
      <c r="R79" s="63">
        <f t="shared" si="2"/>
        <v>538</v>
      </c>
      <c r="S79" s="115">
        <f t="shared" si="2"/>
        <v>22915.090000000004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442</v>
      </c>
      <c r="I80" s="115">
        <v>704.6</v>
      </c>
      <c r="J80" s="63">
        <v>368</v>
      </c>
      <c r="K80" s="115">
        <v>1413.99</v>
      </c>
      <c r="L80" s="63">
        <v>24</v>
      </c>
      <c r="M80" s="115">
        <v>320.08</v>
      </c>
      <c r="N80" s="63">
        <v>698</v>
      </c>
      <c r="O80" s="115">
        <v>15963.41</v>
      </c>
      <c r="P80" s="63">
        <v>7</v>
      </c>
      <c r="Q80" s="115">
        <v>95.68</v>
      </c>
      <c r="R80" s="63">
        <f t="shared" si="2"/>
        <v>1539</v>
      </c>
      <c r="S80" s="115">
        <f t="shared" si="2"/>
        <v>18497.760000000002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509</v>
      </c>
      <c r="I81" s="115">
        <v>730.12</v>
      </c>
      <c r="J81" s="63">
        <v>393</v>
      </c>
      <c r="K81" s="115">
        <v>1395.35</v>
      </c>
      <c r="L81" s="63">
        <v>0</v>
      </c>
      <c r="M81" s="115">
        <v>0</v>
      </c>
      <c r="N81" s="63">
        <v>15</v>
      </c>
      <c r="O81" s="115">
        <v>158.38</v>
      </c>
      <c r="P81" s="63">
        <v>1</v>
      </c>
      <c r="Q81" s="115">
        <v>9.24</v>
      </c>
      <c r="R81" s="63">
        <f t="shared" si="2"/>
        <v>918</v>
      </c>
      <c r="S81" s="115">
        <f t="shared" si="2"/>
        <v>2293.0899999999997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16</v>
      </c>
      <c r="I82" s="115">
        <v>11.46</v>
      </c>
      <c r="J82" s="63">
        <v>4</v>
      </c>
      <c r="K82" s="115">
        <v>81.099999999999994</v>
      </c>
      <c r="L82" s="63">
        <v>20</v>
      </c>
      <c r="M82" s="115">
        <v>185.28</v>
      </c>
      <c r="N82" s="63">
        <v>319</v>
      </c>
      <c r="O82" s="115">
        <v>8521.98</v>
      </c>
      <c r="P82" s="63">
        <v>5</v>
      </c>
      <c r="Q82" s="115">
        <v>24.37</v>
      </c>
      <c r="R82" s="63">
        <f t="shared" si="2"/>
        <v>364</v>
      </c>
      <c r="S82" s="115">
        <f t="shared" si="2"/>
        <v>8824.19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1047</v>
      </c>
      <c r="I83" s="115">
        <v>1882.54</v>
      </c>
      <c r="J83" s="63">
        <v>403</v>
      </c>
      <c r="K83" s="115">
        <v>3470.31</v>
      </c>
      <c r="L83" s="63">
        <v>223</v>
      </c>
      <c r="M83" s="115">
        <v>9972.39</v>
      </c>
      <c r="N83" s="63">
        <v>146</v>
      </c>
      <c r="O83" s="115">
        <v>6542.66</v>
      </c>
      <c r="P83" s="63">
        <v>1</v>
      </c>
      <c r="Q83" s="115">
        <v>0.5</v>
      </c>
      <c r="R83" s="63">
        <f t="shared" si="2"/>
        <v>1820</v>
      </c>
      <c r="S83" s="115">
        <f t="shared" si="2"/>
        <v>21868.400000000001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91</v>
      </c>
      <c r="I84" s="115">
        <v>144.63999999999999</v>
      </c>
      <c r="J84" s="63">
        <v>102</v>
      </c>
      <c r="K84" s="115">
        <v>402.91</v>
      </c>
      <c r="L84" s="63">
        <v>23</v>
      </c>
      <c r="M84" s="115">
        <v>384.2</v>
      </c>
      <c r="N84" s="63">
        <v>171</v>
      </c>
      <c r="O84" s="115">
        <v>2817.93</v>
      </c>
      <c r="P84" s="63">
        <v>0</v>
      </c>
      <c r="Q84" s="115">
        <v>0</v>
      </c>
      <c r="R84" s="63">
        <f t="shared" si="2"/>
        <v>387</v>
      </c>
      <c r="S84" s="115">
        <f t="shared" si="2"/>
        <v>3749.68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177</v>
      </c>
      <c r="I85" s="115">
        <v>209</v>
      </c>
      <c r="J85" s="63">
        <v>67</v>
      </c>
      <c r="K85" s="115">
        <v>125.07</v>
      </c>
      <c r="L85" s="63">
        <v>42</v>
      </c>
      <c r="M85" s="115">
        <v>556.26</v>
      </c>
      <c r="N85" s="63">
        <v>357</v>
      </c>
      <c r="O85" s="115">
        <v>9798.24</v>
      </c>
      <c r="P85" s="63">
        <v>4</v>
      </c>
      <c r="Q85" s="115">
        <v>18.59</v>
      </c>
      <c r="R85" s="63">
        <f t="shared" si="2"/>
        <v>647</v>
      </c>
      <c r="S85" s="115">
        <f t="shared" si="2"/>
        <v>10707.16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42</v>
      </c>
      <c r="I87" s="115">
        <v>90.35</v>
      </c>
      <c r="J87" s="63">
        <v>35</v>
      </c>
      <c r="K87" s="115">
        <v>374.92</v>
      </c>
      <c r="L87" s="63">
        <v>7</v>
      </c>
      <c r="M87" s="115">
        <v>77.680000000000007</v>
      </c>
      <c r="N87" s="63">
        <v>297</v>
      </c>
      <c r="O87" s="115">
        <v>6981.19</v>
      </c>
      <c r="P87" s="63">
        <v>5</v>
      </c>
      <c r="Q87" s="115">
        <v>26.03</v>
      </c>
      <c r="R87" s="63">
        <f t="shared" si="2"/>
        <v>386</v>
      </c>
      <c r="S87" s="115">
        <f t="shared" si="2"/>
        <v>7550.1699999999992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29</v>
      </c>
      <c r="I88" s="115">
        <v>8.2899999999999991</v>
      </c>
      <c r="J88" s="63">
        <v>7</v>
      </c>
      <c r="K88" s="115">
        <v>24.18</v>
      </c>
      <c r="L88" s="63">
        <v>0</v>
      </c>
      <c r="M88" s="115">
        <v>0</v>
      </c>
      <c r="N88" s="63">
        <v>2</v>
      </c>
      <c r="O88" s="115">
        <v>3.3</v>
      </c>
      <c r="P88" s="63">
        <v>5</v>
      </c>
      <c r="Q88" s="115">
        <v>20.09</v>
      </c>
      <c r="R88" s="63">
        <f t="shared" si="2"/>
        <v>43</v>
      </c>
      <c r="S88" s="115">
        <f t="shared" si="2"/>
        <v>55.86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1583</v>
      </c>
      <c r="I89" s="117">
        <v>3781</v>
      </c>
      <c r="J89" s="116">
        <v>1093</v>
      </c>
      <c r="K89" s="117">
        <v>11141.59</v>
      </c>
      <c r="L89" s="116">
        <v>437</v>
      </c>
      <c r="M89" s="117">
        <v>23933.919999999998</v>
      </c>
      <c r="N89" s="116">
        <v>1494</v>
      </c>
      <c r="O89" s="117">
        <v>57208.9</v>
      </c>
      <c r="P89" s="116">
        <v>21</v>
      </c>
      <c r="Q89" s="117">
        <v>395.99</v>
      </c>
      <c r="R89" s="116">
        <f t="shared" si="2"/>
        <v>4628</v>
      </c>
      <c r="S89" s="117">
        <f>SUM(S79:S88)</f>
        <v>96461.4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0</v>
      </c>
      <c r="I90" s="115">
        <v>0</v>
      </c>
      <c r="J90" s="63">
        <v>0</v>
      </c>
      <c r="K90" s="115">
        <v>0</v>
      </c>
      <c r="L90" s="63">
        <v>0</v>
      </c>
      <c r="M90" s="115">
        <v>0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0</v>
      </c>
      <c r="S90" s="115">
        <f>+I90+K90+M90+O90+Q90</f>
        <v>0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0</v>
      </c>
      <c r="I91" s="117">
        <v>0</v>
      </c>
      <c r="J91" s="116">
        <v>0</v>
      </c>
      <c r="K91" s="117">
        <v>0</v>
      </c>
      <c r="L91" s="116">
        <v>0</v>
      </c>
      <c r="M91" s="117">
        <v>0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0</v>
      </c>
      <c r="S91" s="117">
        <f>SUM(S90)</f>
        <v>0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25</v>
      </c>
      <c r="I92" s="115">
        <v>33.83</v>
      </c>
      <c r="J92" s="63">
        <v>31</v>
      </c>
      <c r="K92" s="115">
        <v>190.73</v>
      </c>
      <c r="L92" s="63">
        <v>44</v>
      </c>
      <c r="M92" s="115">
        <v>545.46</v>
      </c>
      <c r="N92" s="63">
        <v>201</v>
      </c>
      <c r="O92" s="115">
        <v>3564.87</v>
      </c>
      <c r="P92" s="63">
        <v>0</v>
      </c>
      <c r="Q92" s="115">
        <v>0</v>
      </c>
      <c r="R92" s="63">
        <f t="shared" si="3"/>
        <v>301</v>
      </c>
      <c r="S92" s="115">
        <f t="shared" si="3"/>
        <v>4334.8899999999994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262</v>
      </c>
      <c r="I94" s="115">
        <v>405.34</v>
      </c>
      <c r="J94" s="63">
        <v>250</v>
      </c>
      <c r="K94" s="115">
        <v>2856</v>
      </c>
      <c r="L94" s="63">
        <v>51</v>
      </c>
      <c r="M94" s="115">
        <v>727.25</v>
      </c>
      <c r="N94" s="63">
        <v>1375</v>
      </c>
      <c r="O94" s="115">
        <v>33560.769999999997</v>
      </c>
      <c r="P94" s="63">
        <v>10</v>
      </c>
      <c r="Q94" s="115">
        <v>83.55</v>
      </c>
      <c r="R94" s="63">
        <f t="shared" si="3"/>
        <v>1948</v>
      </c>
      <c r="S94" s="115">
        <f t="shared" si="3"/>
        <v>37632.910000000003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0</v>
      </c>
      <c r="I96" s="115">
        <v>0</v>
      </c>
      <c r="J96" s="63">
        <v>0</v>
      </c>
      <c r="K96" s="115">
        <v>0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0</v>
      </c>
      <c r="S96" s="115">
        <f t="shared" si="3"/>
        <v>0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1028</v>
      </c>
      <c r="I97" s="115">
        <v>1370.18</v>
      </c>
      <c r="J97" s="63">
        <v>1253</v>
      </c>
      <c r="K97" s="115">
        <v>16647.71</v>
      </c>
      <c r="L97" s="63">
        <v>352</v>
      </c>
      <c r="M97" s="115">
        <v>7298.74</v>
      </c>
      <c r="N97" s="63">
        <v>4000</v>
      </c>
      <c r="O97" s="115">
        <v>192204.93</v>
      </c>
      <c r="P97" s="63">
        <v>62</v>
      </c>
      <c r="Q97" s="115">
        <v>1339.48</v>
      </c>
      <c r="R97" s="63">
        <f t="shared" si="3"/>
        <v>6695</v>
      </c>
      <c r="S97" s="115">
        <f t="shared" si="3"/>
        <v>218861.04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1</v>
      </c>
      <c r="M98" s="115">
        <v>51.99</v>
      </c>
      <c r="N98" s="63">
        <v>0</v>
      </c>
      <c r="O98" s="115">
        <v>0</v>
      </c>
      <c r="P98" s="63">
        <v>0</v>
      </c>
      <c r="Q98" s="115">
        <v>0</v>
      </c>
      <c r="R98" s="63">
        <f t="shared" si="3"/>
        <v>1</v>
      </c>
      <c r="S98" s="115">
        <f t="shared" si="3"/>
        <v>51.99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1170</v>
      </c>
      <c r="I99" s="117">
        <v>1809.35</v>
      </c>
      <c r="J99" s="116">
        <v>1310</v>
      </c>
      <c r="K99" s="117">
        <v>19694.439999999999</v>
      </c>
      <c r="L99" s="116">
        <v>381</v>
      </c>
      <c r="M99" s="117">
        <v>8623.44</v>
      </c>
      <c r="N99" s="116">
        <v>4292</v>
      </c>
      <c r="O99" s="117">
        <v>229330.57</v>
      </c>
      <c r="P99" s="116">
        <v>67</v>
      </c>
      <c r="Q99" s="117">
        <v>1423.03</v>
      </c>
      <c r="R99" s="116">
        <f t="shared" si="3"/>
        <v>7220</v>
      </c>
      <c r="S99" s="117">
        <f>SUM(S92:S98)</f>
        <v>260880.83000000002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85</v>
      </c>
      <c r="I100" s="115">
        <v>62.84</v>
      </c>
      <c r="J100" s="63">
        <v>58</v>
      </c>
      <c r="K100" s="115">
        <v>81.06</v>
      </c>
      <c r="L100" s="63">
        <v>30</v>
      </c>
      <c r="M100" s="115">
        <v>190.78</v>
      </c>
      <c r="N100" s="63">
        <v>181</v>
      </c>
      <c r="O100" s="115">
        <v>2046.08</v>
      </c>
      <c r="P100" s="63">
        <v>1</v>
      </c>
      <c r="Q100" s="115">
        <v>0.95</v>
      </c>
      <c r="R100" s="63">
        <f t="shared" si="3"/>
        <v>355</v>
      </c>
      <c r="S100" s="115">
        <f t="shared" si="3"/>
        <v>2381.7099999999996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0</v>
      </c>
      <c r="I101" s="115">
        <v>0</v>
      </c>
      <c r="J101" s="63">
        <v>1</v>
      </c>
      <c r="K101" s="115">
        <v>0.5</v>
      </c>
      <c r="L101" s="63">
        <v>0</v>
      </c>
      <c r="M101" s="115">
        <v>0</v>
      </c>
      <c r="N101" s="63">
        <v>1</v>
      </c>
      <c r="O101" s="115">
        <v>0.05</v>
      </c>
      <c r="P101" s="63">
        <v>0</v>
      </c>
      <c r="Q101" s="115">
        <v>0</v>
      </c>
      <c r="R101" s="63">
        <f t="shared" si="3"/>
        <v>2</v>
      </c>
      <c r="S101" s="115">
        <f t="shared" si="3"/>
        <v>0.55000000000000004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5</v>
      </c>
      <c r="I102" s="115">
        <v>1.5</v>
      </c>
      <c r="J102" s="63">
        <v>9</v>
      </c>
      <c r="K102" s="115">
        <v>26.79</v>
      </c>
      <c r="L102" s="63">
        <v>6</v>
      </c>
      <c r="M102" s="115">
        <v>9.0399999999999991</v>
      </c>
      <c r="N102" s="63">
        <v>1</v>
      </c>
      <c r="O102" s="115">
        <v>0.96</v>
      </c>
      <c r="P102" s="63">
        <v>0</v>
      </c>
      <c r="Q102" s="115">
        <v>0</v>
      </c>
      <c r="R102" s="63">
        <f t="shared" si="3"/>
        <v>21</v>
      </c>
      <c r="S102" s="115">
        <f t="shared" si="3"/>
        <v>38.29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0</v>
      </c>
      <c r="I103" s="115">
        <v>0</v>
      </c>
      <c r="J103" s="63">
        <v>2</v>
      </c>
      <c r="K103" s="115">
        <v>0.6</v>
      </c>
      <c r="L103" s="63">
        <v>0</v>
      </c>
      <c r="M103" s="115">
        <v>0</v>
      </c>
      <c r="N103" s="63">
        <v>20</v>
      </c>
      <c r="O103" s="115">
        <v>542.28</v>
      </c>
      <c r="P103" s="63">
        <v>0</v>
      </c>
      <c r="Q103" s="115">
        <v>0</v>
      </c>
      <c r="R103" s="63">
        <f t="shared" si="3"/>
        <v>22</v>
      </c>
      <c r="S103" s="115">
        <f t="shared" si="3"/>
        <v>542.88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1</v>
      </c>
      <c r="I104" s="115">
        <v>0.11</v>
      </c>
      <c r="J104" s="63">
        <v>2</v>
      </c>
      <c r="K104" s="115">
        <v>1.82</v>
      </c>
      <c r="L104" s="63">
        <v>6</v>
      </c>
      <c r="M104" s="115">
        <v>35.01</v>
      </c>
      <c r="N104" s="63">
        <v>1</v>
      </c>
      <c r="O104" s="115">
        <v>1.68</v>
      </c>
      <c r="P104" s="63">
        <v>0</v>
      </c>
      <c r="Q104" s="115">
        <v>0</v>
      </c>
      <c r="R104" s="63">
        <f t="shared" si="3"/>
        <v>10</v>
      </c>
      <c r="S104" s="115">
        <f t="shared" si="3"/>
        <v>38.619999999999997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390</v>
      </c>
      <c r="I105" s="115">
        <v>56</v>
      </c>
      <c r="J105" s="63">
        <v>119</v>
      </c>
      <c r="K105" s="115">
        <v>258.04000000000002</v>
      </c>
      <c r="L105" s="63">
        <v>46</v>
      </c>
      <c r="M105" s="115">
        <v>806.18</v>
      </c>
      <c r="N105" s="63">
        <v>7</v>
      </c>
      <c r="O105" s="115">
        <v>130.49</v>
      </c>
      <c r="P105" s="63">
        <v>1</v>
      </c>
      <c r="Q105" s="115">
        <v>7.0000000000000007E-2</v>
      </c>
      <c r="R105" s="63">
        <f t="shared" si="3"/>
        <v>563</v>
      </c>
      <c r="S105" s="115">
        <f t="shared" si="3"/>
        <v>1250.78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2</v>
      </c>
      <c r="I106" s="115">
        <v>0.4</v>
      </c>
      <c r="J106" s="63">
        <v>5</v>
      </c>
      <c r="K106" s="115">
        <v>2.33</v>
      </c>
      <c r="L106" s="63">
        <v>9</v>
      </c>
      <c r="M106" s="115">
        <v>23.99</v>
      </c>
      <c r="N106" s="63">
        <v>4</v>
      </c>
      <c r="O106" s="115">
        <v>55.15</v>
      </c>
      <c r="P106" s="63">
        <v>1</v>
      </c>
      <c r="Q106" s="115">
        <v>5.81</v>
      </c>
      <c r="R106" s="63">
        <f t="shared" si="3"/>
        <v>21</v>
      </c>
      <c r="S106" s="115">
        <f t="shared" si="3"/>
        <v>87.68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1</v>
      </c>
      <c r="I107" s="115">
        <v>0.01</v>
      </c>
      <c r="J107" s="63">
        <v>1</v>
      </c>
      <c r="K107" s="115">
        <v>2.6</v>
      </c>
      <c r="L107" s="63">
        <v>8</v>
      </c>
      <c r="M107" s="115">
        <v>21.08</v>
      </c>
      <c r="N107" s="63">
        <v>2</v>
      </c>
      <c r="O107" s="115">
        <v>3.8</v>
      </c>
      <c r="P107" s="63">
        <v>0</v>
      </c>
      <c r="Q107" s="115">
        <v>0</v>
      </c>
      <c r="R107" s="63">
        <f t="shared" si="3"/>
        <v>12</v>
      </c>
      <c r="S107" s="115">
        <f t="shared" si="3"/>
        <v>27.49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9</v>
      </c>
      <c r="I108" s="115">
        <v>1</v>
      </c>
      <c r="J108" s="63">
        <v>3</v>
      </c>
      <c r="K108" s="115">
        <v>0.5</v>
      </c>
      <c r="L108" s="63">
        <v>3</v>
      </c>
      <c r="M108" s="115">
        <v>28.96</v>
      </c>
      <c r="N108" s="63">
        <v>0</v>
      </c>
      <c r="O108" s="115">
        <v>0</v>
      </c>
      <c r="P108" s="63">
        <v>0</v>
      </c>
      <c r="Q108" s="115">
        <v>0</v>
      </c>
      <c r="R108" s="63">
        <f t="shared" si="3"/>
        <v>15</v>
      </c>
      <c r="S108" s="115">
        <f t="shared" si="3"/>
        <v>30.46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5</v>
      </c>
      <c r="I109" s="115">
        <v>6.48</v>
      </c>
      <c r="J109" s="63">
        <v>6</v>
      </c>
      <c r="K109" s="115">
        <v>5.07</v>
      </c>
      <c r="L109" s="63">
        <v>9</v>
      </c>
      <c r="M109" s="115">
        <v>36.61</v>
      </c>
      <c r="N109" s="63">
        <v>12</v>
      </c>
      <c r="O109" s="115">
        <v>189.35</v>
      </c>
      <c r="P109" s="63">
        <v>0</v>
      </c>
      <c r="Q109" s="115">
        <v>0</v>
      </c>
      <c r="R109" s="63">
        <f t="shared" si="3"/>
        <v>32</v>
      </c>
      <c r="S109" s="115">
        <f t="shared" si="3"/>
        <v>237.51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1</v>
      </c>
      <c r="I110" s="115">
        <v>0.03</v>
      </c>
      <c r="J110" s="63">
        <v>2</v>
      </c>
      <c r="K110" s="115">
        <v>1.4</v>
      </c>
      <c r="L110" s="63">
        <v>16</v>
      </c>
      <c r="M110" s="115">
        <v>363.41</v>
      </c>
      <c r="N110" s="63">
        <v>1</v>
      </c>
      <c r="O110" s="115">
        <v>4.24</v>
      </c>
      <c r="P110" s="63">
        <v>0</v>
      </c>
      <c r="Q110" s="115">
        <v>0</v>
      </c>
      <c r="R110" s="63">
        <f t="shared" si="3"/>
        <v>20</v>
      </c>
      <c r="S110" s="115">
        <f t="shared" si="3"/>
        <v>369.08000000000004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0</v>
      </c>
      <c r="I111" s="115">
        <v>0</v>
      </c>
      <c r="J111" s="63">
        <v>0</v>
      </c>
      <c r="K111" s="115">
        <v>0</v>
      </c>
      <c r="L111" s="63">
        <v>1</v>
      </c>
      <c r="M111" s="115">
        <v>5.19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1</v>
      </c>
      <c r="S111" s="115">
        <f t="shared" si="3"/>
        <v>5.19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4</v>
      </c>
      <c r="I112" s="115">
        <v>0.88</v>
      </c>
      <c r="J112" s="63">
        <v>10</v>
      </c>
      <c r="K112" s="115">
        <v>5.88</v>
      </c>
      <c r="L112" s="63">
        <v>8</v>
      </c>
      <c r="M112" s="115">
        <v>16.46</v>
      </c>
      <c r="N112" s="63">
        <v>3</v>
      </c>
      <c r="O112" s="115">
        <v>7.31</v>
      </c>
      <c r="P112" s="63">
        <v>0</v>
      </c>
      <c r="Q112" s="115">
        <v>0</v>
      </c>
      <c r="R112" s="63">
        <f t="shared" si="3"/>
        <v>25</v>
      </c>
      <c r="S112" s="115">
        <f t="shared" si="3"/>
        <v>30.529999999999998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22</v>
      </c>
      <c r="I113" s="115">
        <v>29.87</v>
      </c>
      <c r="J113" s="63">
        <v>22</v>
      </c>
      <c r="K113" s="115">
        <v>145.01</v>
      </c>
      <c r="L113" s="63">
        <v>29</v>
      </c>
      <c r="M113" s="115">
        <v>205.09</v>
      </c>
      <c r="N113" s="63">
        <v>3</v>
      </c>
      <c r="O113" s="115">
        <v>69.03</v>
      </c>
      <c r="P113" s="63">
        <v>0</v>
      </c>
      <c r="Q113" s="115">
        <v>0</v>
      </c>
      <c r="R113" s="63">
        <f t="shared" si="3"/>
        <v>76</v>
      </c>
      <c r="S113" s="115">
        <f t="shared" si="3"/>
        <v>449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1</v>
      </c>
      <c r="I114" s="115">
        <v>0.28999999999999998</v>
      </c>
      <c r="J114" s="63">
        <v>2</v>
      </c>
      <c r="K114" s="115">
        <v>6.48</v>
      </c>
      <c r="L114" s="63">
        <v>1</v>
      </c>
      <c r="M114" s="115">
        <v>2.42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4</v>
      </c>
      <c r="S114" s="115">
        <f t="shared" si="3"/>
        <v>9.1900000000000013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5</v>
      </c>
      <c r="I115" s="115">
        <v>6.74</v>
      </c>
      <c r="J115" s="63">
        <v>8</v>
      </c>
      <c r="K115" s="115">
        <v>3.75</v>
      </c>
      <c r="L115" s="63">
        <v>11</v>
      </c>
      <c r="M115" s="115">
        <v>25.21</v>
      </c>
      <c r="N115" s="63">
        <v>18</v>
      </c>
      <c r="O115" s="115">
        <v>152.41</v>
      </c>
      <c r="P115" s="63">
        <v>0</v>
      </c>
      <c r="Q115" s="115">
        <v>0</v>
      </c>
      <c r="R115" s="63">
        <f t="shared" si="3"/>
        <v>42</v>
      </c>
      <c r="S115" s="115">
        <f t="shared" si="3"/>
        <v>188.11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7</v>
      </c>
      <c r="I116" s="115">
        <v>11.13</v>
      </c>
      <c r="J116" s="63">
        <v>4</v>
      </c>
      <c r="K116" s="115">
        <v>0.46</v>
      </c>
      <c r="L116" s="63">
        <v>14</v>
      </c>
      <c r="M116" s="115">
        <v>55.88</v>
      </c>
      <c r="N116" s="63">
        <v>39</v>
      </c>
      <c r="O116" s="115">
        <v>551.66</v>
      </c>
      <c r="P116" s="63">
        <v>0</v>
      </c>
      <c r="Q116" s="115">
        <v>0</v>
      </c>
      <c r="R116" s="63">
        <f t="shared" si="3"/>
        <v>64</v>
      </c>
      <c r="S116" s="115">
        <f t="shared" si="3"/>
        <v>619.13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3</v>
      </c>
      <c r="I117" s="115">
        <v>0.33</v>
      </c>
      <c r="J117" s="63">
        <v>0</v>
      </c>
      <c r="K117" s="115">
        <v>0</v>
      </c>
      <c r="L117" s="63">
        <v>2</v>
      </c>
      <c r="M117" s="115">
        <v>2.72</v>
      </c>
      <c r="N117" s="63">
        <v>5</v>
      </c>
      <c r="O117" s="115">
        <v>47.28</v>
      </c>
      <c r="P117" s="63">
        <v>0</v>
      </c>
      <c r="Q117" s="115">
        <v>0</v>
      </c>
      <c r="R117" s="63">
        <f t="shared" si="3"/>
        <v>10</v>
      </c>
      <c r="S117" s="115">
        <f t="shared" si="3"/>
        <v>50.33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14</v>
      </c>
      <c r="I118" s="115">
        <v>4.78</v>
      </c>
      <c r="J118" s="63">
        <v>11</v>
      </c>
      <c r="K118" s="115">
        <v>25.57</v>
      </c>
      <c r="L118" s="63">
        <v>10</v>
      </c>
      <c r="M118" s="115">
        <v>42.42</v>
      </c>
      <c r="N118" s="63">
        <v>1</v>
      </c>
      <c r="O118" s="115">
        <v>0.2</v>
      </c>
      <c r="P118" s="63">
        <v>0</v>
      </c>
      <c r="Q118" s="115">
        <v>0</v>
      </c>
      <c r="R118" s="63">
        <f t="shared" si="3"/>
        <v>36</v>
      </c>
      <c r="S118" s="115">
        <f t="shared" si="3"/>
        <v>72.970000000000013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0</v>
      </c>
      <c r="I119" s="115">
        <v>0</v>
      </c>
      <c r="J119" s="63">
        <v>0</v>
      </c>
      <c r="K119" s="115">
        <v>0</v>
      </c>
      <c r="L119" s="63">
        <v>0</v>
      </c>
      <c r="M119" s="115">
        <v>0</v>
      </c>
      <c r="N119" s="63">
        <v>2</v>
      </c>
      <c r="O119" s="115">
        <v>7.73</v>
      </c>
      <c r="P119" s="63">
        <v>0</v>
      </c>
      <c r="Q119" s="115">
        <v>0</v>
      </c>
      <c r="R119" s="63">
        <f t="shared" si="3"/>
        <v>2</v>
      </c>
      <c r="S119" s="115">
        <f t="shared" si="3"/>
        <v>7.73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4</v>
      </c>
      <c r="I120" s="115">
        <v>0.9</v>
      </c>
      <c r="J120" s="63">
        <v>0</v>
      </c>
      <c r="K120" s="115">
        <v>0</v>
      </c>
      <c r="L120" s="63">
        <v>2</v>
      </c>
      <c r="M120" s="115">
        <v>0.98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6</v>
      </c>
      <c r="S120" s="115">
        <f t="shared" si="3"/>
        <v>1.88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27</v>
      </c>
      <c r="I121" s="115">
        <v>16.32</v>
      </c>
      <c r="J121" s="63">
        <v>34</v>
      </c>
      <c r="K121" s="115">
        <v>235.61</v>
      </c>
      <c r="L121" s="63">
        <v>8</v>
      </c>
      <c r="M121" s="115">
        <v>79.53</v>
      </c>
      <c r="N121" s="63">
        <v>39</v>
      </c>
      <c r="O121" s="115">
        <v>431.94</v>
      </c>
      <c r="P121" s="63">
        <v>0</v>
      </c>
      <c r="Q121" s="115">
        <v>0</v>
      </c>
      <c r="R121" s="63">
        <f t="shared" si="3"/>
        <v>108</v>
      </c>
      <c r="S121" s="115">
        <f t="shared" si="3"/>
        <v>763.40000000000009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2</v>
      </c>
      <c r="I122" s="115">
        <v>0.3</v>
      </c>
      <c r="J122" s="63">
        <v>5</v>
      </c>
      <c r="K122" s="115">
        <v>1.77</v>
      </c>
      <c r="L122" s="63">
        <v>2</v>
      </c>
      <c r="M122" s="115">
        <v>2.66</v>
      </c>
      <c r="N122" s="63">
        <v>0</v>
      </c>
      <c r="O122" s="115">
        <v>0</v>
      </c>
      <c r="P122" s="63">
        <v>0</v>
      </c>
      <c r="Q122" s="115">
        <v>0</v>
      </c>
      <c r="R122" s="63">
        <f t="shared" si="3"/>
        <v>9</v>
      </c>
      <c r="S122" s="115">
        <f t="shared" si="3"/>
        <v>4.7300000000000004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4</v>
      </c>
      <c r="I123" s="115">
        <v>1.65</v>
      </c>
      <c r="J123" s="63">
        <v>11</v>
      </c>
      <c r="K123" s="115">
        <v>25.33</v>
      </c>
      <c r="L123" s="63">
        <v>25</v>
      </c>
      <c r="M123" s="115">
        <v>176.45</v>
      </c>
      <c r="N123" s="63">
        <v>10</v>
      </c>
      <c r="O123" s="115">
        <v>42.46</v>
      </c>
      <c r="P123" s="63">
        <v>1</v>
      </c>
      <c r="Q123" s="115">
        <v>5.64</v>
      </c>
      <c r="R123" s="63">
        <f t="shared" ref="R123:S154" si="4">+H123+J123+L123+N123+P123</f>
        <v>51</v>
      </c>
      <c r="S123" s="115">
        <f t="shared" si="4"/>
        <v>251.52999999999997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0</v>
      </c>
      <c r="S124" s="115">
        <f t="shared" si="4"/>
        <v>0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5</v>
      </c>
      <c r="I128" s="115">
        <v>0.99</v>
      </c>
      <c r="J128" s="63">
        <v>9</v>
      </c>
      <c r="K128" s="115">
        <v>14.45</v>
      </c>
      <c r="L128" s="63">
        <v>47</v>
      </c>
      <c r="M128" s="115">
        <v>997.45</v>
      </c>
      <c r="N128" s="63">
        <v>18</v>
      </c>
      <c r="O128" s="115">
        <v>540.12</v>
      </c>
      <c r="P128" s="63">
        <v>2</v>
      </c>
      <c r="Q128" s="115">
        <v>9.83</v>
      </c>
      <c r="R128" s="63">
        <f t="shared" si="4"/>
        <v>81</v>
      </c>
      <c r="S128" s="115">
        <f t="shared" si="4"/>
        <v>1562.8400000000001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1137</v>
      </c>
      <c r="I129" s="115">
        <v>257.35000000000002</v>
      </c>
      <c r="J129" s="63">
        <v>298</v>
      </c>
      <c r="K129" s="115">
        <v>178.34</v>
      </c>
      <c r="L129" s="63">
        <v>67</v>
      </c>
      <c r="M129" s="115">
        <v>271.83</v>
      </c>
      <c r="N129" s="63">
        <v>144</v>
      </c>
      <c r="O129" s="115">
        <v>151.91</v>
      </c>
      <c r="P129" s="63">
        <v>21</v>
      </c>
      <c r="Q129" s="115">
        <v>17.78</v>
      </c>
      <c r="R129" s="63">
        <f t="shared" si="4"/>
        <v>1667</v>
      </c>
      <c r="S129" s="115">
        <f t="shared" si="4"/>
        <v>877.20999999999992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1446</v>
      </c>
      <c r="I130" s="117">
        <v>459.90000000000003</v>
      </c>
      <c r="J130" s="116">
        <v>511</v>
      </c>
      <c r="K130" s="117">
        <v>1023.3600000000001</v>
      </c>
      <c r="L130" s="116">
        <v>294</v>
      </c>
      <c r="M130" s="117">
        <v>3399.3500000000004</v>
      </c>
      <c r="N130" s="116">
        <v>477</v>
      </c>
      <c r="O130" s="117">
        <v>4976.13</v>
      </c>
      <c r="P130" s="116">
        <v>25</v>
      </c>
      <c r="Q130" s="117">
        <v>40.08</v>
      </c>
      <c r="R130" s="116">
        <f t="shared" si="4"/>
        <v>2753</v>
      </c>
      <c r="S130" s="117">
        <f>SUM(S100:S129)</f>
        <v>9898.8199999999961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0</v>
      </c>
      <c r="I132" s="115">
        <v>0</v>
      </c>
      <c r="J132" s="63">
        <v>3</v>
      </c>
      <c r="K132" s="115">
        <v>45.12</v>
      </c>
      <c r="L132" s="63">
        <v>6</v>
      </c>
      <c r="M132" s="115">
        <v>57.13</v>
      </c>
      <c r="N132" s="63">
        <v>4</v>
      </c>
      <c r="O132" s="115">
        <v>58.22</v>
      </c>
      <c r="P132" s="63">
        <v>0</v>
      </c>
      <c r="Q132" s="115">
        <v>0</v>
      </c>
      <c r="R132" s="63">
        <f t="shared" si="4"/>
        <v>13</v>
      </c>
      <c r="S132" s="115">
        <f t="shared" si="4"/>
        <v>160.47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3</v>
      </c>
      <c r="I133" s="115">
        <v>0.3</v>
      </c>
      <c r="J133" s="63">
        <v>12</v>
      </c>
      <c r="K133" s="115">
        <v>55.42</v>
      </c>
      <c r="L133" s="63">
        <v>16</v>
      </c>
      <c r="M133" s="115">
        <v>194.96</v>
      </c>
      <c r="N133" s="63">
        <v>318</v>
      </c>
      <c r="O133" s="115">
        <v>3506.46</v>
      </c>
      <c r="P133" s="63">
        <v>0</v>
      </c>
      <c r="Q133" s="115">
        <v>0</v>
      </c>
      <c r="R133" s="63">
        <f t="shared" si="4"/>
        <v>349</v>
      </c>
      <c r="S133" s="115">
        <f t="shared" si="4"/>
        <v>3757.14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1</v>
      </c>
      <c r="I134" s="115">
        <v>16.34</v>
      </c>
      <c r="J134" s="63">
        <v>3</v>
      </c>
      <c r="K134" s="115">
        <v>57.83</v>
      </c>
      <c r="L134" s="63">
        <v>0</v>
      </c>
      <c r="M134" s="115">
        <v>0</v>
      </c>
      <c r="N134" s="63">
        <v>11</v>
      </c>
      <c r="O134" s="115">
        <v>94.27</v>
      </c>
      <c r="P134" s="63">
        <v>1</v>
      </c>
      <c r="Q134" s="115">
        <v>1.51</v>
      </c>
      <c r="R134" s="63">
        <f t="shared" si="4"/>
        <v>16</v>
      </c>
      <c r="S134" s="115">
        <f t="shared" si="4"/>
        <v>169.95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1</v>
      </c>
      <c r="I135" s="115">
        <v>7.0000000000000007E-2</v>
      </c>
      <c r="J135" s="63">
        <v>6</v>
      </c>
      <c r="K135" s="115">
        <v>9.32</v>
      </c>
      <c r="L135" s="63">
        <v>6</v>
      </c>
      <c r="M135" s="115">
        <v>15.37</v>
      </c>
      <c r="N135" s="63">
        <v>98</v>
      </c>
      <c r="O135" s="115">
        <v>1380.66</v>
      </c>
      <c r="P135" s="63">
        <v>0</v>
      </c>
      <c r="Q135" s="115">
        <v>0</v>
      </c>
      <c r="R135" s="63">
        <f t="shared" si="4"/>
        <v>111</v>
      </c>
      <c r="S135" s="115">
        <f t="shared" si="4"/>
        <v>1405.42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36</v>
      </c>
      <c r="I136" s="115">
        <v>12.95</v>
      </c>
      <c r="J136" s="63">
        <v>250</v>
      </c>
      <c r="K136" s="115">
        <v>2153.79</v>
      </c>
      <c r="L136" s="63">
        <v>10</v>
      </c>
      <c r="M136" s="115">
        <v>73.13</v>
      </c>
      <c r="N136" s="63">
        <v>82</v>
      </c>
      <c r="O136" s="115">
        <v>1030.21</v>
      </c>
      <c r="P136" s="63">
        <v>0</v>
      </c>
      <c r="Q136" s="115">
        <v>0</v>
      </c>
      <c r="R136" s="63">
        <f t="shared" si="4"/>
        <v>378</v>
      </c>
      <c r="S136" s="115">
        <f t="shared" si="4"/>
        <v>3270.08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3</v>
      </c>
      <c r="I137" s="115">
        <v>0.25</v>
      </c>
      <c r="J137" s="63">
        <v>9</v>
      </c>
      <c r="K137" s="115">
        <v>3.45</v>
      </c>
      <c r="L137" s="63">
        <v>16</v>
      </c>
      <c r="M137" s="115">
        <v>204.81</v>
      </c>
      <c r="N137" s="63">
        <v>149</v>
      </c>
      <c r="O137" s="115">
        <v>1579.94</v>
      </c>
      <c r="P137" s="63">
        <v>0</v>
      </c>
      <c r="Q137" s="115">
        <v>0</v>
      </c>
      <c r="R137" s="63">
        <f t="shared" si="4"/>
        <v>177</v>
      </c>
      <c r="S137" s="115">
        <f t="shared" si="4"/>
        <v>1788.45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10</v>
      </c>
      <c r="I138" s="115">
        <v>26.27</v>
      </c>
      <c r="J138" s="63">
        <v>15</v>
      </c>
      <c r="K138" s="115">
        <v>86.15</v>
      </c>
      <c r="L138" s="63">
        <v>22</v>
      </c>
      <c r="M138" s="115">
        <v>322.3</v>
      </c>
      <c r="N138" s="63">
        <v>29</v>
      </c>
      <c r="O138" s="115">
        <v>313.39</v>
      </c>
      <c r="P138" s="63">
        <v>2</v>
      </c>
      <c r="Q138" s="115">
        <v>10.43</v>
      </c>
      <c r="R138" s="63">
        <f t="shared" si="4"/>
        <v>78</v>
      </c>
      <c r="S138" s="115">
        <f t="shared" si="4"/>
        <v>758.54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0</v>
      </c>
      <c r="I139" s="115">
        <v>0</v>
      </c>
      <c r="J139" s="63">
        <v>10</v>
      </c>
      <c r="K139" s="115">
        <v>109.11</v>
      </c>
      <c r="L139" s="63">
        <v>5</v>
      </c>
      <c r="M139" s="115">
        <v>52.24</v>
      </c>
      <c r="N139" s="63">
        <v>166</v>
      </c>
      <c r="O139" s="115">
        <v>2164.9699999999998</v>
      </c>
      <c r="P139" s="63">
        <v>2</v>
      </c>
      <c r="Q139" s="115">
        <v>5.01</v>
      </c>
      <c r="R139" s="63">
        <f t="shared" si="4"/>
        <v>183</v>
      </c>
      <c r="S139" s="115">
        <f t="shared" si="4"/>
        <v>2331.33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24</v>
      </c>
      <c r="I140" s="115">
        <v>15.05</v>
      </c>
      <c r="J140" s="63">
        <v>8</v>
      </c>
      <c r="K140" s="115">
        <v>7.13</v>
      </c>
      <c r="L140" s="63">
        <v>2</v>
      </c>
      <c r="M140" s="115">
        <v>17.41</v>
      </c>
      <c r="N140" s="63">
        <v>23</v>
      </c>
      <c r="O140" s="115">
        <v>288.3</v>
      </c>
      <c r="P140" s="63">
        <v>0</v>
      </c>
      <c r="Q140" s="115">
        <v>0</v>
      </c>
      <c r="R140" s="63">
        <f t="shared" si="4"/>
        <v>57</v>
      </c>
      <c r="S140" s="115">
        <f t="shared" si="4"/>
        <v>327.89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1</v>
      </c>
      <c r="I141" s="115">
        <v>0.05</v>
      </c>
      <c r="J141" s="63">
        <v>11</v>
      </c>
      <c r="K141" s="115">
        <v>165.67</v>
      </c>
      <c r="L141" s="63">
        <v>1</v>
      </c>
      <c r="M141" s="115">
        <v>58.92</v>
      </c>
      <c r="N141" s="63">
        <v>31</v>
      </c>
      <c r="O141" s="115">
        <v>847.82</v>
      </c>
      <c r="P141" s="63">
        <v>0</v>
      </c>
      <c r="Q141" s="115">
        <v>0</v>
      </c>
      <c r="R141" s="63">
        <f t="shared" si="4"/>
        <v>44</v>
      </c>
      <c r="S141" s="115">
        <f t="shared" si="4"/>
        <v>1072.46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4</v>
      </c>
      <c r="I142" s="115">
        <v>3.56</v>
      </c>
      <c r="J142" s="63">
        <v>2</v>
      </c>
      <c r="K142" s="115">
        <v>7.7</v>
      </c>
      <c r="L142" s="63">
        <v>1</v>
      </c>
      <c r="M142" s="115">
        <v>0.67</v>
      </c>
      <c r="N142" s="63">
        <v>11</v>
      </c>
      <c r="O142" s="115">
        <v>107.73</v>
      </c>
      <c r="P142" s="63">
        <v>0</v>
      </c>
      <c r="Q142" s="115">
        <v>0</v>
      </c>
      <c r="R142" s="63">
        <f t="shared" si="4"/>
        <v>18</v>
      </c>
      <c r="S142" s="115">
        <f t="shared" si="4"/>
        <v>119.66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77</v>
      </c>
      <c r="I143" s="117">
        <v>74.839999999999989</v>
      </c>
      <c r="J143" s="116">
        <v>305</v>
      </c>
      <c r="K143" s="117">
        <v>2700.69</v>
      </c>
      <c r="L143" s="116">
        <v>71</v>
      </c>
      <c r="M143" s="117">
        <v>996.94</v>
      </c>
      <c r="N143" s="116">
        <v>818</v>
      </c>
      <c r="O143" s="117">
        <v>11371.97</v>
      </c>
      <c r="P143" s="116">
        <v>4</v>
      </c>
      <c r="Q143" s="117">
        <v>16.95</v>
      </c>
      <c r="R143" s="116">
        <f t="shared" si="4"/>
        <v>1275</v>
      </c>
      <c r="S143" s="117">
        <f>SUM(S131:S142)</f>
        <v>15161.39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0</v>
      </c>
      <c r="I144" s="115">
        <v>0</v>
      </c>
      <c r="J144" s="63">
        <v>0</v>
      </c>
      <c r="K144" s="115">
        <v>0</v>
      </c>
      <c r="L144" s="63">
        <v>10</v>
      </c>
      <c r="M144" s="115">
        <v>257.91000000000003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10</v>
      </c>
      <c r="S144" s="115">
        <f t="shared" si="4"/>
        <v>257.91000000000003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1</v>
      </c>
      <c r="I145" s="115">
        <v>0.71</v>
      </c>
      <c r="J145" s="63">
        <v>0</v>
      </c>
      <c r="K145" s="115">
        <v>0</v>
      </c>
      <c r="L145" s="63">
        <v>2</v>
      </c>
      <c r="M145" s="115">
        <v>23.14</v>
      </c>
      <c r="N145" s="63">
        <v>26</v>
      </c>
      <c r="O145" s="115">
        <v>714.42</v>
      </c>
      <c r="P145" s="63">
        <v>0</v>
      </c>
      <c r="Q145" s="115">
        <v>0</v>
      </c>
      <c r="R145" s="63">
        <f t="shared" si="4"/>
        <v>29</v>
      </c>
      <c r="S145" s="115">
        <f t="shared" si="4"/>
        <v>738.27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0</v>
      </c>
      <c r="I146" s="115">
        <v>0</v>
      </c>
      <c r="J146" s="63">
        <v>3</v>
      </c>
      <c r="K146" s="115">
        <v>3.48</v>
      </c>
      <c r="L146" s="63">
        <v>23</v>
      </c>
      <c r="M146" s="115">
        <v>410.63</v>
      </c>
      <c r="N146" s="63">
        <v>109</v>
      </c>
      <c r="O146" s="115">
        <v>2848.9</v>
      </c>
      <c r="P146" s="63">
        <v>0</v>
      </c>
      <c r="Q146" s="115">
        <v>0</v>
      </c>
      <c r="R146" s="63">
        <f t="shared" si="4"/>
        <v>135</v>
      </c>
      <c r="S146" s="115">
        <f t="shared" si="4"/>
        <v>3263.01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0</v>
      </c>
      <c r="I148" s="115">
        <v>0</v>
      </c>
      <c r="J148" s="63">
        <v>0</v>
      </c>
      <c r="K148" s="115">
        <v>0</v>
      </c>
      <c r="L148" s="63">
        <v>0</v>
      </c>
      <c r="M148" s="115">
        <v>0</v>
      </c>
      <c r="N148" s="63">
        <v>2</v>
      </c>
      <c r="O148" s="115">
        <v>28.5</v>
      </c>
      <c r="P148" s="63">
        <v>0</v>
      </c>
      <c r="Q148" s="115">
        <v>0</v>
      </c>
      <c r="R148" s="63">
        <f t="shared" si="4"/>
        <v>2</v>
      </c>
      <c r="S148" s="115">
        <f t="shared" si="4"/>
        <v>28.5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0</v>
      </c>
      <c r="I149" s="115">
        <v>0</v>
      </c>
      <c r="J149" s="63">
        <v>0</v>
      </c>
      <c r="K149" s="115">
        <v>0</v>
      </c>
      <c r="L149" s="63">
        <v>0</v>
      </c>
      <c r="M149" s="115">
        <v>0</v>
      </c>
      <c r="N149" s="63">
        <v>6</v>
      </c>
      <c r="O149" s="115">
        <v>88.74</v>
      </c>
      <c r="P149" s="63">
        <v>0</v>
      </c>
      <c r="Q149" s="115">
        <v>0</v>
      </c>
      <c r="R149" s="63">
        <f t="shared" si="4"/>
        <v>6</v>
      </c>
      <c r="S149" s="115">
        <f t="shared" si="4"/>
        <v>88.74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1</v>
      </c>
      <c r="I150" s="117">
        <v>0.71</v>
      </c>
      <c r="J150" s="116">
        <v>3</v>
      </c>
      <c r="K150" s="117">
        <v>3.48</v>
      </c>
      <c r="L150" s="116">
        <v>34</v>
      </c>
      <c r="M150" s="117">
        <v>691.68</v>
      </c>
      <c r="N150" s="116">
        <v>135</v>
      </c>
      <c r="O150" s="117">
        <v>3680.56</v>
      </c>
      <c r="P150" s="116">
        <v>0</v>
      </c>
      <c r="Q150" s="117">
        <v>0</v>
      </c>
      <c r="R150" s="116">
        <f t="shared" si="4"/>
        <v>173</v>
      </c>
      <c r="S150" s="117">
        <f>SUM(S144:S149)</f>
        <v>4376.43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1306</v>
      </c>
      <c r="I151" s="115">
        <v>2195.5300000000002</v>
      </c>
      <c r="J151" s="63">
        <v>607</v>
      </c>
      <c r="K151" s="115">
        <v>2020.95</v>
      </c>
      <c r="L151" s="63">
        <v>299</v>
      </c>
      <c r="M151" s="115">
        <v>987.85</v>
      </c>
      <c r="N151" s="63">
        <v>727</v>
      </c>
      <c r="O151" s="115">
        <v>9266.52</v>
      </c>
      <c r="P151" s="63">
        <v>37</v>
      </c>
      <c r="Q151" s="115">
        <v>239.84</v>
      </c>
      <c r="R151" s="63">
        <f t="shared" si="4"/>
        <v>2976</v>
      </c>
      <c r="S151" s="115">
        <f>+I151+K151+M151+O151+Q151</f>
        <v>14710.690000000002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1306</v>
      </c>
      <c r="I152" s="117">
        <v>2195.5300000000002</v>
      </c>
      <c r="J152" s="116">
        <v>607</v>
      </c>
      <c r="K152" s="117">
        <v>2020.95</v>
      </c>
      <c r="L152" s="116">
        <v>299</v>
      </c>
      <c r="M152" s="117">
        <v>987.85</v>
      </c>
      <c r="N152" s="116">
        <v>727</v>
      </c>
      <c r="O152" s="117">
        <v>9266.52</v>
      </c>
      <c r="P152" s="116">
        <v>37</v>
      </c>
      <c r="Q152" s="117">
        <v>239.84</v>
      </c>
      <c r="R152" s="116">
        <f t="shared" si="4"/>
        <v>2976</v>
      </c>
      <c r="S152" s="117">
        <f>SUM(S151)</f>
        <v>14710.690000000002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54</v>
      </c>
      <c r="I155" s="115">
        <v>85.27</v>
      </c>
      <c r="J155" s="63">
        <v>26</v>
      </c>
      <c r="K155" s="115">
        <v>24.54</v>
      </c>
      <c r="L155" s="63">
        <v>21</v>
      </c>
      <c r="M155" s="115">
        <v>70.239999999999995</v>
      </c>
      <c r="N155" s="63">
        <v>39</v>
      </c>
      <c r="O155" s="115">
        <v>89.88</v>
      </c>
      <c r="P155" s="63">
        <v>5</v>
      </c>
      <c r="Q155" s="115">
        <v>10.130000000000001</v>
      </c>
      <c r="R155" s="63">
        <f t="shared" ref="R155:S186" si="5">+H155+J155+L155+N155+P155</f>
        <v>145</v>
      </c>
      <c r="S155" s="115">
        <f>+I155+K155+M155+O155+Q155</f>
        <v>280.06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54</v>
      </c>
      <c r="I157" s="117">
        <v>85.27</v>
      </c>
      <c r="J157" s="116">
        <v>26</v>
      </c>
      <c r="K157" s="117">
        <v>24.54</v>
      </c>
      <c r="L157" s="116">
        <v>21</v>
      </c>
      <c r="M157" s="117">
        <v>70.239999999999995</v>
      </c>
      <c r="N157" s="116">
        <v>39</v>
      </c>
      <c r="O157" s="117">
        <v>89.88</v>
      </c>
      <c r="P157" s="116">
        <v>5</v>
      </c>
      <c r="Q157" s="117">
        <v>10.130000000000001</v>
      </c>
      <c r="R157" s="116">
        <f t="shared" si="5"/>
        <v>145</v>
      </c>
      <c r="S157" s="117">
        <f>SUM(S153:S156)</f>
        <v>280.06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2874</v>
      </c>
      <c r="I158" s="117">
        <v>8406.6</v>
      </c>
      <c r="J158" s="118">
        <v>2105</v>
      </c>
      <c r="K158" s="117">
        <v>36609.050000000003</v>
      </c>
      <c r="L158" s="118">
        <v>914</v>
      </c>
      <c r="M158" s="117">
        <v>38703.42</v>
      </c>
      <c r="N158" s="118">
        <v>4952</v>
      </c>
      <c r="O158" s="117">
        <v>315924.53000000003</v>
      </c>
      <c r="P158" s="118">
        <v>126</v>
      </c>
      <c r="Q158" s="117">
        <v>2126.02</v>
      </c>
      <c r="R158" s="118">
        <f t="shared" si="5"/>
        <v>10971</v>
      </c>
      <c r="S158" s="117">
        <f>+S157+S152+S150+S143+S130+S99+S91+S89</f>
        <v>401769.62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26709</v>
      </c>
      <c r="I159" s="120">
        <v>194099.8</v>
      </c>
      <c r="J159" s="119">
        <v>10255</v>
      </c>
      <c r="K159" s="120">
        <v>134213.03</v>
      </c>
      <c r="L159" s="119">
        <v>3541</v>
      </c>
      <c r="M159" s="120">
        <v>100635.36</v>
      </c>
      <c r="N159" s="119">
        <v>12453</v>
      </c>
      <c r="O159" s="120">
        <v>954855.77</v>
      </c>
      <c r="P159" s="119">
        <v>1234</v>
      </c>
      <c r="Q159" s="120">
        <v>14476.84</v>
      </c>
      <c r="R159" s="119">
        <f t="shared" si="5"/>
        <v>54192</v>
      </c>
      <c r="S159" s="120">
        <f>+S158+S78</f>
        <v>1398280.7999999998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6</v>
      </c>
      <c r="I161" s="115">
        <v>46.75</v>
      </c>
      <c r="J161" s="63">
        <v>1</v>
      </c>
      <c r="K161" s="115">
        <v>0.68</v>
      </c>
      <c r="L161" s="63">
        <v>0</v>
      </c>
      <c r="M161" s="115">
        <v>0</v>
      </c>
      <c r="N161" s="63">
        <v>5</v>
      </c>
      <c r="O161" s="115">
        <v>28.8</v>
      </c>
      <c r="P161" s="63">
        <v>1</v>
      </c>
      <c r="Q161" s="115">
        <v>63.26</v>
      </c>
      <c r="R161" s="63">
        <f t="shared" si="5"/>
        <v>13</v>
      </c>
      <c r="S161" s="115">
        <f t="shared" si="5"/>
        <v>139.49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1</v>
      </c>
      <c r="O169" s="115">
        <v>37.590000000000003</v>
      </c>
      <c r="P169" s="63">
        <v>0</v>
      </c>
      <c r="Q169" s="115">
        <v>0</v>
      </c>
      <c r="R169" s="63">
        <f t="shared" si="5"/>
        <v>1</v>
      </c>
      <c r="S169" s="115">
        <f t="shared" si="5"/>
        <v>37.590000000000003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6</v>
      </c>
      <c r="I174" s="117">
        <v>46.75</v>
      </c>
      <c r="J174" s="116">
        <v>1</v>
      </c>
      <c r="K174" s="117">
        <v>0.68</v>
      </c>
      <c r="L174" s="116">
        <v>0</v>
      </c>
      <c r="M174" s="117">
        <v>0</v>
      </c>
      <c r="N174" s="116">
        <v>6</v>
      </c>
      <c r="O174" s="117">
        <v>66.39</v>
      </c>
      <c r="P174" s="116">
        <v>1</v>
      </c>
      <c r="Q174" s="117">
        <v>63.26</v>
      </c>
      <c r="R174" s="116">
        <f t="shared" si="5"/>
        <v>14</v>
      </c>
      <c r="S174" s="117">
        <f>SUM(S160:S173)</f>
        <v>177.08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12</v>
      </c>
      <c r="I176" s="115">
        <v>41.71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12</v>
      </c>
      <c r="S176" s="115">
        <f>+I176+K176+M176+O176+Q176</f>
        <v>41.71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12</v>
      </c>
      <c r="I178" s="117">
        <v>41.71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12</v>
      </c>
      <c r="S178" s="117">
        <f>SUM(S175:S177)</f>
        <v>41.71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18</v>
      </c>
      <c r="I179" s="117">
        <v>88.46</v>
      </c>
      <c r="J179" s="118">
        <v>1</v>
      </c>
      <c r="K179" s="117">
        <v>0.68</v>
      </c>
      <c r="L179" s="118">
        <v>0</v>
      </c>
      <c r="M179" s="117">
        <v>0</v>
      </c>
      <c r="N179" s="118">
        <v>6</v>
      </c>
      <c r="O179" s="117">
        <v>66.39</v>
      </c>
      <c r="P179" s="118">
        <v>1</v>
      </c>
      <c r="Q179" s="117">
        <v>63.26</v>
      </c>
      <c r="R179" s="118">
        <f t="shared" si="5"/>
        <v>26</v>
      </c>
      <c r="S179" s="117">
        <f>+S178+S174</f>
        <v>218.79000000000002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18</v>
      </c>
      <c r="I180" s="120">
        <v>88.46</v>
      </c>
      <c r="J180" s="119">
        <v>1</v>
      </c>
      <c r="K180" s="120">
        <v>0.68</v>
      </c>
      <c r="L180" s="119">
        <v>0</v>
      </c>
      <c r="M180" s="120">
        <v>0</v>
      </c>
      <c r="N180" s="119">
        <v>6</v>
      </c>
      <c r="O180" s="120">
        <v>66.39</v>
      </c>
      <c r="P180" s="119">
        <v>1</v>
      </c>
      <c r="Q180" s="120">
        <v>63.26</v>
      </c>
      <c r="R180" s="119">
        <f t="shared" si="5"/>
        <v>26</v>
      </c>
      <c r="S180" s="120">
        <f>+S179</f>
        <v>218.79000000000002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3172</v>
      </c>
      <c r="I181" s="115">
        <v>667.29</v>
      </c>
      <c r="J181" s="63">
        <v>843</v>
      </c>
      <c r="K181" s="115">
        <v>216.55</v>
      </c>
      <c r="L181" s="63">
        <v>850</v>
      </c>
      <c r="M181" s="115">
        <v>299.38</v>
      </c>
      <c r="N181" s="63">
        <v>851</v>
      </c>
      <c r="O181" s="115">
        <v>1082.81</v>
      </c>
      <c r="P181" s="63">
        <v>155</v>
      </c>
      <c r="Q181" s="115">
        <v>25.44</v>
      </c>
      <c r="R181" s="63">
        <f t="shared" si="5"/>
        <v>5871</v>
      </c>
      <c r="S181" s="115">
        <f t="shared" si="5"/>
        <v>2291.4699999999998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90</v>
      </c>
      <c r="K182" s="115">
        <v>55.59</v>
      </c>
      <c r="L182" s="63">
        <v>172</v>
      </c>
      <c r="M182" s="115">
        <v>490.27</v>
      </c>
      <c r="N182" s="63">
        <v>155</v>
      </c>
      <c r="O182" s="115">
        <v>302.69</v>
      </c>
      <c r="P182" s="63">
        <v>1</v>
      </c>
      <c r="Q182" s="115">
        <v>4.05</v>
      </c>
      <c r="R182" s="63">
        <f t="shared" si="5"/>
        <v>418</v>
      </c>
      <c r="S182" s="115">
        <f t="shared" si="5"/>
        <v>852.59999999999991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0</v>
      </c>
      <c r="I183" s="115">
        <v>0</v>
      </c>
      <c r="J183" s="63">
        <v>11</v>
      </c>
      <c r="K183" s="115">
        <v>0.92</v>
      </c>
      <c r="L183" s="63">
        <v>1</v>
      </c>
      <c r="M183" s="115">
        <v>0.14000000000000001</v>
      </c>
      <c r="N183" s="63">
        <v>23</v>
      </c>
      <c r="O183" s="115">
        <v>2.31</v>
      </c>
      <c r="P183" s="63">
        <v>3</v>
      </c>
      <c r="Q183" s="115">
        <v>0.99</v>
      </c>
      <c r="R183" s="63">
        <f t="shared" si="5"/>
        <v>38</v>
      </c>
      <c r="S183" s="115">
        <f t="shared" si="5"/>
        <v>4.3600000000000003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0</v>
      </c>
      <c r="I184" s="115">
        <v>0</v>
      </c>
      <c r="J184" s="63">
        <v>0</v>
      </c>
      <c r="K184" s="115">
        <v>0</v>
      </c>
      <c r="L184" s="63">
        <v>1</v>
      </c>
      <c r="M184" s="115">
        <v>0.05</v>
      </c>
      <c r="N184" s="63">
        <v>1</v>
      </c>
      <c r="O184" s="115">
        <v>0.32</v>
      </c>
      <c r="P184" s="63">
        <v>0</v>
      </c>
      <c r="Q184" s="115">
        <v>0</v>
      </c>
      <c r="R184" s="63">
        <f t="shared" si="5"/>
        <v>2</v>
      </c>
      <c r="S184" s="115">
        <f t="shared" si="5"/>
        <v>0.37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45</v>
      </c>
      <c r="I185" s="115">
        <v>10.39</v>
      </c>
      <c r="J185" s="63">
        <v>80</v>
      </c>
      <c r="K185" s="115">
        <v>13.9</v>
      </c>
      <c r="L185" s="63">
        <v>6</v>
      </c>
      <c r="M185" s="115">
        <v>7.92</v>
      </c>
      <c r="N185" s="63">
        <v>241</v>
      </c>
      <c r="O185" s="115">
        <v>211.78</v>
      </c>
      <c r="P185" s="63">
        <v>5</v>
      </c>
      <c r="Q185" s="115">
        <v>0.48</v>
      </c>
      <c r="R185" s="63">
        <f t="shared" si="5"/>
        <v>377</v>
      </c>
      <c r="S185" s="115">
        <f t="shared" si="5"/>
        <v>244.47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13</v>
      </c>
      <c r="I186" s="115">
        <v>1.55</v>
      </c>
      <c r="J186" s="63">
        <v>60</v>
      </c>
      <c r="K186" s="115">
        <v>10.26</v>
      </c>
      <c r="L186" s="63">
        <v>5</v>
      </c>
      <c r="M186" s="115">
        <v>1.22</v>
      </c>
      <c r="N186" s="63">
        <v>633</v>
      </c>
      <c r="O186" s="115">
        <v>370.14</v>
      </c>
      <c r="P186" s="63">
        <v>6</v>
      </c>
      <c r="Q186" s="115">
        <v>3.65</v>
      </c>
      <c r="R186" s="63">
        <f t="shared" si="5"/>
        <v>717</v>
      </c>
      <c r="S186" s="115">
        <f t="shared" si="5"/>
        <v>386.81999999999994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3224</v>
      </c>
      <c r="I187" s="117">
        <v>679.23</v>
      </c>
      <c r="J187" s="118">
        <v>1058</v>
      </c>
      <c r="K187" s="117">
        <v>297.22000000000003</v>
      </c>
      <c r="L187" s="118">
        <v>1027</v>
      </c>
      <c r="M187" s="117">
        <v>798.98</v>
      </c>
      <c r="N187" s="118">
        <v>1782</v>
      </c>
      <c r="O187" s="117">
        <v>1970.05</v>
      </c>
      <c r="P187" s="118">
        <v>165</v>
      </c>
      <c r="Q187" s="117">
        <v>34.61</v>
      </c>
      <c r="R187" s="118">
        <f t="shared" ref="R187:R194" si="6">+H187+J187+L187+N187+P187</f>
        <v>7256</v>
      </c>
      <c r="S187" s="117">
        <f>SUM(S181:S186)</f>
        <v>3780.0899999999992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3224</v>
      </c>
      <c r="I188" s="117">
        <v>679.23</v>
      </c>
      <c r="J188" s="118">
        <v>1058</v>
      </c>
      <c r="K188" s="117">
        <v>297.22000000000003</v>
      </c>
      <c r="L188" s="118">
        <v>1027</v>
      </c>
      <c r="M188" s="117">
        <v>798.98</v>
      </c>
      <c r="N188" s="118">
        <v>1782</v>
      </c>
      <c r="O188" s="117">
        <v>1970.05</v>
      </c>
      <c r="P188" s="118">
        <v>165</v>
      </c>
      <c r="Q188" s="117">
        <v>34.61</v>
      </c>
      <c r="R188" s="118">
        <f t="shared" si="6"/>
        <v>7256</v>
      </c>
      <c r="S188" s="117">
        <f>+S187</f>
        <v>3780.0899999999992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3224</v>
      </c>
      <c r="I189" s="120">
        <v>679.23</v>
      </c>
      <c r="J189" s="119">
        <v>1058</v>
      </c>
      <c r="K189" s="120">
        <v>297.22000000000003</v>
      </c>
      <c r="L189" s="119">
        <v>1027</v>
      </c>
      <c r="M189" s="120">
        <v>798.98</v>
      </c>
      <c r="N189" s="119">
        <v>1782</v>
      </c>
      <c r="O189" s="120">
        <v>1970.05</v>
      </c>
      <c r="P189" s="119">
        <v>165</v>
      </c>
      <c r="Q189" s="120">
        <v>34.61</v>
      </c>
      <c r="R189" s="119">
        <f t="shared" si="6"/>
        <v>7256</v>
      </c>
      <c r="S189" s="120">
        <f>+S188</f>
        <v>3780.0899999999992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194867.49</v>
      </c>
      <c r="J195" s="117"/>
      <c r="K195" s="121">
        <f>+K194+K189+K180+K159</f>
        <v>134510.93</v>
      </c>
      <c r="L195" s="117"/>
      <c r="M195" s="121">
        <f>+M194+M189+M180+M159</f>
        <v>101434.34</v>
      </c>
      <c r="N195" s="117"/>
      <c r="O195" s="121">
        <f>+O194+O189+O180+O159</f>
        <v>956892.21</v>
      </c>
      <c r="P195" s="117"/>
      <c r="Q195" s="121">
        <f>+Q194+Q189+Q180+Q159</f>
        <v>14574.710000000001</v>
      </c>
      <c r="R195" s="117"/>
      <c r="S195" s="121">
        <f>+S194+S189+S180+S159</f>
        <v>1402279.6799999997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2.625" style="323" bestFit="1" customWidth="1"/>
    <col min="20" max="16384" width="9" style="323"/>
  </cols>
  <sheetData>
    <row r="1" spans="1:19" x14ac:dyDescent="0.25">
      <c r="A1" s="382" t="s">
        <v>637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31</v>
      </c>
      <c r="I5" s="115">
        <v>39.44</v>
      </c>
      <c r="J5" s="63">
        <v>9</v>
      </c>
      <c r="K5" s="115">
        <v>7.5</v>
      </c>
      <c r="L5" s="63">
        <v>8</v>
      </c>
      <c r="M5" s="115">
        <v>6.66</v>
      </c>
      <c r="N5" s="63">
        <v>29</v>
      </c>
      <c r="O5" s="115">
        <v>9.4499999999999993</v>
      </c>
      <c r="P5" s="63">
        <v>6</v>
      </c>
      <c r="Q5" s="115">
        <v>12.05</v>
      </c>
      <c r="R5" s="63">
        <f t="shared" ref="R5:S20" si="0">+H5+J5+L5+N5+P5</f>
        <v>83</v>
      </c>
      <c r="S5" s="115">
        <f t="shared" si="0"/>
        <v>75.099999999999994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5</v>
      </c>
      <c r="I6" s="115">
        <v>3.84</v>
      </c>
      <c r="J6" s="63">
        <v>1</v>
      </c>
      <c r="K6" s="115">
        <v>0.14000000000000001</v>
      </c>
      <c r="L6" s="63">
        <v>3</v>
      </c>
      <c r="M6" s="115">
        <v>7.96</v>
      </c>
      <c r="N6" s="63">
        <v>2</v>
      </c>
      <c r="O6" s="115">
        <v>0.47</v>
      </c>
      <c r="P6" s="63">
        <v>0</v>
      </c>
      <c r="Q6" s="115">
        <v>0</v>
      </c>
      <c r="R6" s="63">
        <f t="shared" si="0"/>
        <v>11</v>
      </c>
      <c r="S6" s="115">
        <f t="shared" si="0"/>
        <v>12.41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7.0000000000000007E-2</v>
      </c>
      <c r="P7" s="63">
        <v>0</v>
      </c>
      <c r="Q7" s="115">
        <v>0</v>
      </c>
      <c r="R7" s="63">
        <f t="shared" si="0"/>
        <v>1</v>
      </c>
      <c r="S7" s="115">
        <f t="shared" si="0"/>
        <v>7.0000000000000007E-2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1</v>
      </c>
      <c r="I8" s="115">
        <v>0.42</v>
      </c>
      <c r="J8" s="63">
        <v>0</v>
      </c>
      <c r="K8" s="115">
        <v>0</v>
      </c>
      <c r="L8" s="63">
        <v>1</v>
      </c>
      <c r="M8" s="115">
        <v>0.04</v>
      </c>
      <c r="N8" s="63">
        <v>3</v>
      </c>
      <c r="O8" s="115">
        <v>10.63</v>
      </c>
      <c r="P8" s="63">
        <v>1</v>
      </c>
      <c r="Q8" s="115">
        <v>0.7</v>
      </c>
      <c r="R8" s="63">
        <f t="shared" si="0"/>
        <v>6</v>
      </c>
      <c r="S8" s="115">
        <f t="shared" si="0"/>
        <v>11.79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2</v>
      </c>
      <c r="I9" s="115">
        <v>3.63</v>
      </c>
      <c r="J9" s="63">
        <v>0</v>
      </c>
      <c r="K9" s="115">
        <v>0</v>
      </c>
      <c r="L9" s="63">
        <v>4</v>
      </c>
      <c r="M9" s="115">
        <v>1.2</v>
      </c>
      <c r="N9" s="63">
        <v>4</v>
      </c>
      <c r="O9" s="115">
        <v>20.29</v>
      </c>
      <c r="P9" s="63">
        <v>0</v>
      </c>
      <c r="Q9" s="115">
        <v>0</v>
      </c>
      <c r="R9" s="63">
        <f t="shared" si="0"/>
        <v>10</v>
      </c>
      <c r="S9" s="115">
        <f t="shared" si="0"/>
        <v>25.119999999999997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37</v>
      </c>
      <c r="I10" s="117">
        <v>47.33</v>
      </c>
      <c r="J10" s="116">
        <v>10</v>
      </c>
      <c r="K10" s="117">
        <v>7.64</v>
      </c>
      <c r="L10" s="116">
        <v>12</v>
      </c>
      <c r="M10" s="117">
        <v>15.86</v>
      </c>
      <c r="N10" s="116">
        <v>32</v>
      </c>
      <c r="O10" s="117">
        <v>40.909999999999997</v>
      </c>
      <c r="P10" s="116">
        <v>7</v>
      </c>
      <c r="Q10" s="117">
        <v>12.75</v>
      </c>
      <c r="R10" s="116">
        <f t="shared" si="0"/>
        <v>98</v>
      </c>
      <c r="S10" s="117">
        <f>SUM(S5:S9)</f>
        <v>124.48999999999998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0</v>
      </c>
      <c r="I11" s="115">
        <v>0</v>
      </c>
      <c r="J11" s="63">
        <v>0</v>
      </c>
      <c r="K11" s="115">
        <v>0</v>
      </c>
      <c r="L11" s="63">
        <v>0</v>
      </c>
      <c r="M11" s="115">
        <v>0</v>
      </c>
      <c r="N11" s="63">
        <v>5</v>
      </c>
      <c r="O11" s="115">
        <v>256.89999999999998</v>
      </c>
      <c r="P11" s="63">
        <v>7</v>
      </c>
      <c r="Q11" s="115">
        <v>74.31</v>
      </c>
      <c r="R11" s="63">
        <f t="shared" si="0"/>
        <v>12</v>
      </c>
      <c r="S11" s="115">
        <f t="shared" si="0"/>
        <v>331.21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462</v>
      </c>
      <c r="I12" s="115">
        <v>3355.21</v>
      </c>
      <c r="J12" s="63">
        <v>66</v>
      </c>
      <c r="K12" s="115">
        <v>173.73</v>
      </c>
      <c r="L12" s="63">
        <v>1</v>
      </c>
      <c r="M12" s="115">
        <v>3.58</v>
      </c>
      <c r="N12" s="63">
        <v>8</v>
      </c>
      <c r="O12" s="115">
        <v>77.91</v>
      </c>
      <c r="P12" s="63">
        <v>1</v>
      </c>
      <c r="Q12" s="115">
        <v>1.6</v>
      </c>
      <c r="R12" s="63">
        <f t="shared" si="0"/>
        <v>538</v>
      </c>
      <c r="S12" s="115">
        <f t="shared" si="0"/>
        <v>3612.0299999999997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11</v>
      </c>
      <c r="I13" s="115">
        <v>4.95</v>
      </c>
      <c r="J13" s="63">
        <v>8</v>
      </c>
      <c r="K13" s="115">
        <v>7.74</v>
      </c>
      <c r="L13" s="63">
        <v>0</v>
      </c>
      <c r="M13" s="115">
        <v>0</v>
      </c>
      <c r="N13" s="63">
        <v>2</v>
      </c>
      <c r="O13" s="115">
        <v>3.72</v>
      </c>
      <c r="P13" s="63">
        <v>0</v>
      </c>
      <c r="Q13" s="115">
        <v>0</v>
      </c>
      <c r="R13" s="63">
        <f t="shared" si="0"/>
        <v>21</v>
      </c>
      <c r="S13" s="115">
        <f t="shared" si="0"/>
        <v>16.41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263</v>
      </c>
      <c r="I14" s="115">
        <v>1583.32</v>
      </c>
      <c r="J14" s="63">
        <v>44</v>
      </c>
      <c r="K14" s="115">
        <v>146.37</v>
      </c>
      <c r="L14" s="63">
        <v>0</v>
      </c>
      <c r="M14" s="115">
        <v>0</v>
      </c>
      <c r="N14" s="63">
        <v>4</v>
      </c>
      <c r="O14" s="115">
        <v>13.97</v>
      </c>
      <c r="P14" s="63">
        <v>0</v>
      </c>
      <c r="Q14" s="115">
        <v>0</v>
      </c>
      <c r="R14" s="63">
        <f t="shared" si="0"/>
        <v>311</v>
      </c>
      <c r="S14" s="115">
        <f t="shared" si="0"/>
        <v>1743.66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67</v>
      </c>
      <c r="I15" s="115">
        <v>73.209999999999994</v>
      </c>
      <c r="J15" s="63">
        <v>7</v>
      </c>
      <c r="K15" s="115">
        <v>10.14</v>
      </c>
      <c r="L15" s="63">
        <v>1</v>
      </c>
      <c r="M15" s="115">
        <v>1.88</v>
      </c>
      <c r="N15" s="63">
        <v>10</v>
      </c>
      <c r="O15" s="115">
        <v>23.53</v>
      </c>
      <c r="P15" s="63">
        <v>1</v>
      </c>
      <c r="Q15" s="115">
        <v>2.2999999999999998</v>
      </c>
      <c r="R15" s="63">
        <f t="shared" si="0"/>
        <v>86</v>
      </c>
      <c r="S15" s="115">
        <f t="shared" si="0"/>
        <v>111.05999999999999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2</v>
      </c>
      <c r="I16" s="115">
        <v>45.04</v>
      </c>
      <c r="J16" s="63">
        <v>2</v>
      </c>
      <c r="K16" s="115">
        <v>0.63</v>
      </c>
      <c r="L16" s="63">
        <v>7</v>
      </c>
      <c r="M16" s="115">
        <v>379.03</v>
      </c>
      <c r="N16" s="63">
        <v>40</v>
      </c>
      <c r="O16" s="115">
        <v>1433.32</v>
      </c>
      <c r="P16" s="63">
        <v>1</v>
      </c>
      <c r="Q16" s="115">
        <v>5.12</v>
      </c>
      <c r="R16" s="63">
        <f t="shared" si="0"/>
        <v>52</v>
      </c>
      <c r="S16" s="115">
        <f t="shared" si="0"/>
        <v>1863.1399999999999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4</v>
      </c>
      <c r="I17" s="115">
        <v>6.47</v>
      </c>
      <c r="J17" s="63">
        <v>0</v>
      </c>
      <c r="K17" s="115">
        <v>0</v>
      </c>
      <c r="L17" s="63">
        <v>0</v>
      </c>
      <c r="M17" s="115">
        <v>0</v>
      </c>
      <c r="N17" s="63">
        <v>4</v>
      </c>
      <c r="O17" s="115">
        <v>6.78</v>
      </c>
      <c r="P17" s="63">
        <v>0</v>
      </c>
      <c r="Q17" s="115">
        <v>0</v>
      </c>
      <c r="R17" s="63">
        <f t="shared" si="0"/>
        <v>8</v>
      </c>
      <c r="S17" s="115">
        <f t="shared" si="0"/>
        <v>13.25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4</v>
      </c>
      <c r="I18" s="115">
        <v>9.23</v>
      </c>
      <c r="J18" s="63">
        <v>1</v>
      </c>
      <c r="K18" s="115">
        <v>7.0000000000000007E-2</v>
      </c>
      <c r="L18" s="63">
        <v>0</v>
      </c>
      <c r="M18" s="115">
        <v>0</v>
      </c>
      <c r="N18" s="63">
        <v>1</v>
      </c>
      <c r="O18" s="115">
        <v>7.0000000000000007E-2</v>
      </c>
      <c r="P18" s="63">
        <v>0</v>
      </c>
      <c r="Q18" s="115">
        <v>0</v>
      </c>
      <c r="R18" s="63">
        <f t="shared" si="0"/>
        <v>6</v>
      </c>
      <c r="S18" s="115">
        <f t="shared" si="0"/>
        <v>9.370000000000001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672</v>
      </c>
      <c r="I19" s="117">
        <v>5077.43</v>
      </c>
      <c r="J19" s="116">
        <v>111</v>
      </c>
      <c r="K19" s="117">
        <v>338.68</v>
      </c>
      <c r="L19" s="116">
        <v>8</v>
      </c>
      <c r="M19" s="117">
        <v>384.49</v>
      </c>
      <c r="N19" s="116">
        <v>68</v>
      </c>
      <c r="O19" s="117">
        <v>1816.2</v>
      </c>
      <c r="P19" s="116">
        <v>7</v>
      </c>
      <c r="Q19" s="117">
        <v>83.33</v>
      </c>
      <c r="R19" s="116">
        <f t="shared" si="0"/>
        <v>866</v>
      </c>
      <c r="S19" s="117">
        <f>SUM(S11:S18)</f>
        <v>7700.13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9</v>
      </c>
      <c r="I20" s="115">
        <v>4.09</v>
      </c>
      <c r="J20" s="63">
        <v>8</v>
      </c>
      <c r="K20" s="115">
        <v>4.3099999999999996</v>
      </c>
      <c r="L20" s="63">
        <v>6</v>
      </c>
      <c r="M20" s="115">
        <v>2.76</v>
      </c>
      <c r="N20" s="63">
        <v>5</v>
      </c>
      <c r="O20" s="115">
        <v>4.17</v>
      </c>
      <c r="P20" s="63">
        <v>0</v>
      </c>
      <c r="Q20" s="115">
        <v>0</v>
      </c>
      <c r="R20" s="63">
        <f t="shared" si="0"/>
        <v>28</v>
      </c>
      <c r="S20" s="115">
        <f t="shared" si="0"/>
        <v>15.329999999999998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80</v>
      </c>
      <c r="I21" s="115">
        <v>126.46</v>
      </c>
      <c r="J21" s="63">
        <v>15</v>
      </c>
      <c r="K21" s="115">
        <v>54.58</v>
      </c>
      <c r="L21" s="63">
        <v>2</v>
      </c>
      <c r="M21" s="115">
        <v>1.51</v>
      </c>
      <c r="N21" s="63">
        <v>0</v>
      </c>
      <c r="O21" s="115">
        <v>0</v>
      </c>
      <c r="P21" s="63">
        <v>0</v>
      </c>
      <c r="Q21" s="115">
        <v>0</v>
      </c>
      <c r="R21" s="63">
        <f t="shared" ref="R21:S54" si="1">+H21+J21+L21+N21+P21</f>
        <v>97</v>
      </c>
      <c r="S21" s="115">
        <f t="shared" si="1"/>
        <v>182.54999999999998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1</v>
      </c>
      <c r="I22" s="115">
        <v>1.92</v>
      </c>
      <c r="J22" s="63">
        <v>0</v>
      </c>
      <c r="K22" s="115">
        <v>0</v>
      </c>
      <c r="L22" s="63">
        <v>3</v>
      </c>
      <c r="M22" s="115">
        <v>2.5</v>
      </c>
      <c r="N22" s="63">
        <v>4</v>
      </c>
      <c r="O22" s="115">
        <v>26.25</v>
      </c>
      <c r="P22" s="63">
        <v>2</v>
      </c>
      <c r="Q22" s="115">
        <v>3.33</v>
      </c>
      <c r="R22" s="63">
        <f t="shared" si="1"/>
        <v>10</v>
      </c>
      <c r="S22" s="115">
        <f t="shared" si="1"/>
        <v>34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37</v>
      </c>
      <c r="I23" s="115">
        <v>77.31</v>
      </c>
      <c r="J23" s="63">
        <v>3</v>
      </c>
      <c r="K23" s="115">
        <v>6.18</v>
      </c>
      <c r="L23" s="63">
        <v>7</v>
      </c>
      <c r="M23" s="115">
        <v>17.66</v>
      </c>
      <c r="N23" s="63">
        <v>9</v>
      </c>
      <c r="O23" s="115">
        <v>48.52</v>
      </c>
      <c r="P23" s="63">
        <v>3</v>
      </c>
      <c r="Q23" s="115">
        <v>9.9700000000000006</v>
      </c>
      <c r="R23" s="63">
        <f t="shared" si="1"/>
        <v>59</v>
      </c>
      <c r="S23" s="115">
        <f t="shared" si="1"/>
        <v>159.64000000000001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0</v>
      </c>
      <c r="I24" s="115">
        <v>0</v>
      </c>
      <c r="J24" s="63">
        <v>1</v>
      </c>
      <c r="K24" s="115">
        <v>1.6</v>
      </c>
      <c r="L24" s="63">
        <v>4</v>
      </c>
      <c r="M24" s="115">
        <v>6.6</v>
      </c>
      <c r="N24" s="63">
        <v>0</v>
      </c>
      <c r="O24" s="115">
        <v>0</v>
      </c>
      <c r="P24" s="63">
        <v>0</v>
      </c>
      <c r="Q24" s="115">
        <v>0</v>
      </c>
      <c r="R24" s="63">
        <f t="shared" si="1"/>
        <v>5</v>
      </c>
      <c r="S24" s="115">
        <f t="shared" si="1"/>
        <v>8.1999999999999993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30</v>
      </c>
      <c r="I25" s="115">
        <v>46.84</v>
      </c>
      <c r="J25" s="63">
        <v>12</v>
      </c>
      <c r="K25" s="115">
        <v>7.24</v>
      </c>
      <c r="L25" s="63">
        <v>19</v>
      </c>
      <c r="M25" s="115">
        <v>29.3</v>
      </c>
      <c r="N25" s="63">
        <v>8</v>
      </c>
      <c r="O25" s="115">
        <v>6.95</v>
      </c>
      <c r="P25" s="63">
        <v>0</v>
      </c>
      <c r="Q25" s="115">
        <v>0</v>
      </c>
      <c r="R25" s="63">
        <f t="shared" si="1"/>
        <v>69</v>
      </c>
      <c r="S25" s="115">
        <f t="shared" si="1"/>
        <v>90.330000000000013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7</v>
      </c>
      <c r="I26" s="115">
        <v>4.87</v>
      </c>
      <c r="J26" s="63">
        <v>86</v>
      </c>
      <c r="K26" s="115">
        <v>641.83000000000004</v>
      </c>
      <c r="L26" s="63">
        <v>3</v>
      </c>
      <c r="M26" s="115">
        <v>1.4</v>
      </c>
      <c r="N26" s="63">
        <v>4</v>
      </c>
      <c r="O26" s="115">
        <v>19.579999999999998</v>
      </c>
      <c r="P26" s="63">
        <v>1</v>
      </c>
      <c r="Q26" s="115">
        <v>1.57</v>
      </c>
      <c r="R26" s="63">
        <f t="shared" si="1"/>
        <v>101</v>
      </c>
      <c r="S26" s="115">
        <f t="shared" si="1"/>
        <v>669.25000000000011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0</v>
      </c>
      <c r="I27" s="115">
        <v>0</v>
      </c>
      <c r="J27" s="63">
        <v>0</v>
      </c>
      <c r="K27" s="115">
        <v>0</v>
      </c>
      <c r="L27" s="63">
        <v>1</v>
      </c>
      <c r="M27" s="115">
        <v>0.04</v>
      </c>
      <c r="N27" s="63">
        <v>2</v>
      </c>
      <c r="O27" s="115">
        <v>0.2</v>
      </c>
      <c r="P27" s="63">
        <v>0</v>
      </c>
      <c r="Q27" s="115">
        <v>0</v>
      </c>
      <c r="R27" s="63">
        <f t="shared" si="1"/>
        <v>3</v>
      </c>
      <c r="S27" s="115">
        <f t="shared" si="1"/>
        <v>0.24000000000000002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4</v>
      </c>
      <c r="I28" s="115">
        <v>3.31</v>
      </c>
      <c r="J28" s="63">
        <v>10</v>
      </c>
      <c r="K28" s="115">
        <v>4.51</v>
      </c>
      <c r="L28" s="63">
        <v>14</v>
      </c>
      <c r="M28" s="115">
        <v>18.46</v>
      </c>
      <c r="N28" s="63">
        <v>6</v>
      </c>
      <c r="O28" s="115">
        <v>8.34</v>
      </c>
      <c r="P28" s="63">
        <v>0</v>
      </c>
      <c r="Q28" s="115">
        <v>0</v>
      </c>
      <c r="R28" s="63">
        <f t="shared" si="1"/>
        <v>34</v>
      </c>
      <c r="S28" s="115">
        <f t="shared" si="1"/>
        <v>34.620000000000005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9</v>
      </c>
      <c r="I29" s="115">
        <v>5.72</v>
      </c>
      <c r="J29" s="63">
        <v>4</v>
      </c>
      <c r="K29" s="115">
        <v>3.8</v>
      </c>
      <c r="L29" s="63">
        <v>5</v>
      </c>
      <c r="M29" s="115">
        <v>1.81</v>
      </c>
      <c r="N29" s="63">
        <v>4</v>
      </c>
      <c r="O29" s="115">
        <v>6.54</v>
      </c>
      <c r="P29" s="63">
        <v>0</v>
      </c>
      <c r="Q29" s="115">
        <v>0</v>
      </c>
      <c r="R29" s="63">
        <f t="shared" si="1"/>
        <v>22</v>
      </c>
      <c r="S29" s="115">
        <f t="shared" si="1"/>
        <v>17.87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27</v>
      </c>
      <c r="I31" s="115">
        <v>8.41</v>
      </c>
      <c r="J31" s="63">
        <v>18</v>
      </c>
      <c r="K31" s="115">
        <v>9.2100000000000009</v>
      </c>
      <c r="L31" s="63">
        <v>8</v>
      </c>
      <c r="M31" s="115">
        <v>2.34</v>
      </c>
      <c r="N31" s="63">
        <v>17</v>
      </c>
      <c r="O31" s="115">
        <v>5.46</v>
      </c>
      <c r="P31" s="63">
        <v>3</v>
      </c>
      <c r="Q31" s="115">
        <v>2.68</v>
      </c>
      <c r="R31" s="63">
        <f t="shared" si="1"/>
        <v>73</v>
      </c>
      <c r="S31" s="115">
        <f t="shared" si="1"/>
        <v>28.1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161</v>
      </c>
      <c r="I32" s="117">
        <v>278.93</v>
      </c>
      <c r="J32" s="116">
        <v>128</v>
      </c>
      <c r="K32" s="117">
        <v>733.26</v>
      </c>
      <c r="L32" s="116">
        <v>35</v>
      </c>
      <c r="M32" s="117">
        <v>84.38</v>
      </c>
      <c r="N32" s="116">
        <v>38</v>
      </c>
      <c r="O32" s="117">
        <v>126.01</v>
      </c>
      <c r="P32" s="116">
        <v>5</v>
      </c>
      <c r="Q32" s="117">
        <v>17.55</v>
      </c>
      <c r="R32" s="116">
        <f t="shared" si="1"/>
        <v>367</v>
      </c>
      <c r="S32" s="117">
        <f>SUM(S20:S31)</f>
        <v>1240.1300000000001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0</v>
      </c>
      <c r="I33" s="115">
        <v>0</v>
      </c>
      <c r="J33" s="63">
        <v>0</v>
      </c>
      <c r="K33" s="115">
        <v>0</v>
      </c>
      <c r="L33" s="63">
        <v>0</v>
      </c>
      <c r="M33" s="115">
        <v>0</v>
      </c>
      <c r="N33" s="63">
        <v>0</v>
      </c>
      <c r="O33" s="115">
        <v>0</v>
      </c>
      <c r="P33" s="63">
        <v>2</v>
      </c>
      <c r="Q33" s="115">
        <v>8.0299999999999994</v>
      </c>
      <c r="R33" s="63">
        <f t="shared" si="1"/>
        <v>2</v>
      </c>
      <c r="S33" s="115">
        <f t="shared" si="1"/>
        <v>8.0299999999999994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1</v>
      </c>
      <c r="O35" s="115">
        <v>0.06</v>
      </c>
      <c r="P35" s="63">
        <v>0</v>
      </c>
      <c r="Q35" s="115">
        <v>0</v>
      </c>
      <c r="R35" s="63">
        <f t="shared" si="1"/>
        <v>1</v>
      </c>
      <c r="S35" s="115">
        <f t="shared" si="1"/>
        <v>0.06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0</v>
      </c>
      <c r="Q36" s="115">
        <v>0</v>
      </c>
      <c r="R36" s="63">
        <f t="shared" si="1"/>
        <v>0</v>
      </c>
      <c r="S36" s="115">
        <f t="shared" si="1"/>
        <v>0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4</v>
      </c>
      <c r="I37" s="115">
        <v>6.07</v>
      </c>
      <c r="J37" s="63">
        <v>4</v>
      </c>
      <c r="K37" s="115">
        <v>4.8600000000000003</v>
      </c>
      <c r="L37" s="63">
        <v>1</v>
      </c>
      <c r="M37" s="115">
        <v>1.78</v>
      </c>
      <c r="N37" s="63">
        <v>2</v>
      </c>
      <c r="O37" s="115">
        <v>0.91</v>
      </c>
      <c r="P37" s="63">
        <v>1</v>
      </c>
      <c r="Q37" s="115">
        <v>0.91</v>
      </c>
      <c r="R37" s="63">
        <f t="shared" si="1"/>
        <v>12</v>
      </c>
      <c r="S37" s="115">
        <f t="shared" si="1"/>
        <v>14.53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0</v>
      </c>
      <c r="I38" s="115">
        <v>0</v>
      </c>
      <c r="J38" s="63">
        <v>1</v>
      </c>
      <c r="K38" s="115">
        <v>20.45</v>
      </c>
      <c r="L38" s="63">
        <v>1</v>
      </c>
      <c r="M38" s="115">
        <v>0.79</v>
      </c>
      <c r="N38" s="63">
        <v>11</v>
      </c>
      <c r="O38" s="115">
        <v>80.900000000000006</v>
      </c>
      <c r="P38" s="63">
        <v>0</v>
      </c>
      <c r="Q38" s="115">
        <v>0</v>
      </c>
      <c r="R38" s="63">
        <f t="shared" si="1"/>
        <v>13</v>
      </c>
      <c r="S38" s="115">
        <f t="shared" si="1"/>
        <v>102.14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8</v>
      </c>
      <c r="I40" s="115">
        <v>8.52</v>
      </c>
      <c r="J40" s="63">
        <v>1</v>
      </c>
      <c r="K40" s="115">
        <v>1.18</v>
      </c>
      <c r="L40" s="63">
        <v>0</v>
      </c>
      <c r="M40" s="115">
        <v>0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9</v>
      </c>
      <c r="S40" s="115">
        <f t="shared" si="1"/>
        <v>9.6999999999999993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0</v>
      </c>
      <c r="I42" s="115">
        <v>0</v>
      </c>
      <c r="J42" s="63">
        <v>0</v>
      </c>
      <c r="K42" s="115">
        <v>0</v>
      </c>
      <c r="L42" s="63">
        <v>0</v>
      </c>
      <c r="M42" s="115">
        <v>0</v>
      </c>
      <c r="N42" s="63">
        <v>1</v>
      </c>
      <c r="O42" s="115">
        <v>0.08</v>
      </c>
      <c r="P42" s="63">
        <v>0</v>
      </c>
      <c r="Q42" s="115">
        <v>0</v>
      </c>
      <c r="R42" s="63">
        <f t="shared" si="1"/>
        <v>1</v>
      </c>
      <c r="S42" s="115">
        <f t="shared" si="1"/>
        <v>0.08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0</v>
      </c>
      <c r="I44" s="115">
        <v>0</v>
      </c>
      <c r="J44" s="63">
        <v>4</v>
      </c>
      <c r="K44" s="115">
        <v>6.05</v>
      </c>
      <c r="L44" s="63">
        <v>1</v>
      </c>
      <c r="M44" s="115">
        <v>0.08</v>
      </c>
      <c r="N44" s="63">
        <v>10</v>
      </c>
      <c r="O44" s="115">
        <v>43.55</v>
      </c>
      <c r="P44" s="63">
        <v>1</v>
      </c>
      <c r="Q44" s="115">
        <v>6.54</v>
      </c>
      <c r="R44" s="63">
        <f t="shared" si="1"/>
        <v>16</v>
      </c>
      <c r="S44" s="115">
        <f t="shared" si="1"/>
        <v>56.22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0</v>
      </c>
      <c r="I45" s="115">
        <v>0</v>
      </c>
      <c r="J45" s="63">
        <v>0</v>
      </c>
      <c r="K45" s="115">
        <v>0</v>
      </c>
      <c r="L45" s="63">
        <v>0</v>
      </c>
      <c r="M45" s="115">
        <v>0</v>
      </c>
      <c r="N45" s="63">
        <v>0</v>
      </c>
      <c r="O45" s="115">
        <v>0</v>
      </c>
      <c r="P45" s="63">
        <v>0</v>
      </c>
      <c r="Q45" s="115">
        <v>0</v>
      </c>
      <c r="R45" s="63">
        <f t="shared" si="1"/>
        <v>0</v>
      </c>
      <c r="S45" s="115">
        <f t="shared" si="1"/>
        <v>0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12</v>
      </c>
      <c r="I46" s="117">
        <v>14.59</v>
      </c>
      <c r="J46" s="116">
        <v>8</v>
      </c>
      <c r="K46" s="117">
        <v>32.54</v>
      </c>
      <c r="L46" s="116">
        <v>3</v>
      </c>
      <c r="M46" s="117">
        <v>2.65</v>
      </c>
      <c r="N46" s="116">
        <v>21</v>
      </c>
      <c r="O46" s="117">
        <v>125.5</v>
      </c>
      <c r="P46" s="116">
        <v>3</v>
      </c>
      <c r="Q46" s="117">
        <v>15.48</v>
      </c>
      <c r="R46" s="116">
        <f t="shared" si="1"/>
        <v>47</v>
      </c>
      <c r="S46" s="117">
        <f>SUM(S33:S45)</f>
        <v>190.76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0</v>
      </c>
      <c r="I47" s="115">
        <v>0</v>
      </c>
      <c r="J47" s="63">
        <v>0</v>
      </c>
      <c r="K47" s="115">
        <v>0</v>
      </c>
      <c r="L47" s="63">
        <v>0</v>
      </c>
      <c r="M47" s="115">
        <v>0</v>
      </c>
      <c r="N47" s="63">
        <v>0</v>
      </c>
      <c r="O47" s="115">
        <v>0</v>
      </c>
      <c r="P47" s="63">
        <v>0</v>
      </c>
      <c r="Q47" s="115">
        <v>0</v>
      </c>
      <c r="R47" s="63">
        <f t="shared" si="1"/>
        <v>0</v>
      </c>
      <c r="S47" s="115">
        <f>+I47+K47+M47+O47+Q47</f>
        <v>0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0</v>
      </c>
      <c r="I48" s="117">
        <v>0</v>
      </c>
      <c r="J48" s="116">
        <v>0</v>
      </c>
      <c r="K48" s="117">
        <v>0</v>
      </c>
      <c r="L48" s="116">
        <v>0</v>
      </c>
      <c r="M48" s="117">
        <v>0</v>
      </c>
      <c r="N48" s="116">
        <v>0</v>
      </c>
      <c r="O48" s="117">
        <v>0</v>
      </c>
      <c r="P48" s="116">
        <v>0</v>
      </c>
      <c r="Q48" s="117">
        <v>0</v>
      </c>
      <c r="R48" s="116">
        <f t="shared" si="1"/>
        <v>0</v>
      </c>
      <c r="S48" s="117">
        <f>SUM(S47)</f>
        <v>0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662</v>
      </c>
      <c r="I49" s="115">
        <v>6314.53</v>
      </c>
      <c r="J49" s="63">
        <v>382</v>
      </c>
      <c r="K49" s="115">
        <v>3457.98</v>
      </c>
      <c r="L49" s="63">
        <v>19</v>
      </c>
      <c r="M49" s="115">
        <v>64.400000000000006</v>
      </c>
      <c r="N49" s="63">
        <v>431</v>
      </c>
      <c r="O49" s="115">
        <v>8354.76</v>
      </c>
      <c r="P49" s="63">
        <v>3</v>
      </c>
      <c r="Q49" s="115">
        <v>1.49</v>
      </c>
      <c r="R49" s="63">
        <f t="shared" si="1"/>
        <v>1497</v>
      </c>
      <c r="S49" s="115">
        <f>+I49+K49+M49+O49+Q49</f>
        <v>18193.16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662</v>
      </c>
      <c r="I50" s="117">
        <v>6314.53</v>
      </c>
      <c r="J50" s="116">
        <v>382</v>
      </c>
      <c r="K50" s="117">
        <v>3457.98</v>
      </c>
      <c r="L50" s="116">
        <v>19</v>
      </c>
      <c r="M50" s="117">
        <v>64.400000000000006</v>
      </c>
      <c r="N50" s="116">
        <v>431</v>
      </c>
      <c r="O50" s="117">
        <v>8354.76</v>
      </c>
      <c r="P50" s="116">
        <v>3</v>
      </c>
      <c r="Q50" s="117">
        <v>1.49</v>
      </c>
      <c r="R50" s="116">
        <f t="shared" si="1"/>
        <v>1497</v>
      </c>
      <c r="S50" s="117">
        <f>SUM(S49)</f>
        <v>18193.16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7</v>
      </c>
      <c r="I51" s="115">
        <v>4.8600000000000003</v>
      </c>
      <c r="J51" s="63">
        <v>7</v>
      </c>
      <c r="K51" s="115">
        <v>2.59</v>
      </c>
      <c r="L51" s="63">
        <v>2</v>
      </c>
      <c r="M51" s="115">
        <v>0.22</v>
      </c>
      <c r="N51" s="63">
        <v>2</v>
      </c>
      <c r="O51" s="115">
        <v>7.0000000000000007E-2</v>
      </c>
      <c r="P51" s="63">
        <v>0</v>
      </c>
      <c r="Q51" s="115">
        <v>0</v>
      </c>
      <c r="R51" s="63">
        <f t="shared" si="1"/>
        <v>18</v>
      </c>
      <c r="S51" s="115">
        <f t="shared" si="1"/>
        <v>7.74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14</v>
      </c>
      <c r="I52" s="115">
        <v>6.37</v>
      </c>
      <c r="J52" s="63">
        <v>9</v>
      </c>
      <c r="K52" s="115">
        <v>2.25</v>
      </c>
      <c r="L52" s="63">
        <v>0</v>
      </c>
      <c r="M52" s="115">
        <v>0</v>
      </c>
      <c r="N52" s="63">
        <v>1</v>
      </c>
      <c r="O52" s="115">
        <v>0.17</v>
      </c>
      <c r="P52" s="63">
        <v>0</v>
      </c>
      <c r="Q52" s="115">
        <v>0</v>
      </c>
      <c r="R52" s="63">
        <f t="shared" si="1"/>
        <v>24</v>
      </c>
      <c r="S52" s="115">
        <f t="shared" si="1"/>
        <v>8.7900000000000009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2</v>
      </c>
      <c r="I53" s="115">
        <v>0.51</v>
      </c>
      <c r="J53" s="63">
        <v>2</v>
      </c>
      <c r="K53" s="115">
        <v>0.62</v>
      </c>
      <c r="L53" s="63">
        <v>0</v>
      </c>
      <c r="M53" s="115">
        <v>0</v>
      </c>
      <c r="N53" s="63">
        <v>0</v>
      </c>
      <c r="O53" s="115">
        <v>0</v>
      </c>
      <c r="P53" s="63">
        <v>0</v>
      </c>
      <c r="Q53" s="115">
        <v>0</v>
      </c>
      <c r="R53" s="63">
        <f t="shared" si="1"/>
        <v>4</v>
      </c>
      <c r="S53" s="115">
        <f t="shared" si="1"/>
        <v>1.1299999999999999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0</v>
      </c>
      <c r="I54" s="115">
        <v>0</v>
      </c>
      <c r="J54" s="63">
        <v>9</v>
      </c>
      <c r="K54" s="115">
        <v>73.260000000000005</v>
      </c>
      <c r="L54" s="63">
        <v>0</v>
      </c>
      <c r="M54" s="115">
        <v>0</v>
      </c>
      <c r="N54" s="63">
        <v>6</v>
      </c>
      <c r="O54" s="115">
        <v>61.49</v>
      </c>
      <c r="P54" s="63">
        <v>5</v>
      </c>
      <c r="Q54" s="115">
        <v>34.200000000000003</v>
      </c>
      <c r="R54" s="63">
        <f t="shared" si="1"/>
        <v>20</v>
      </c>
      <c r="S54" s="115">
        <f t="shared" si="1"/>
        <v>168.95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66</v>
      </c>
      <c r="I55" s="115">
        <v>86.34</v>
      </c>
      <c r="J55" s="63">
        <v>73</v>
      </c>
      <c r="K55" s="115">
        <v>117.92</v>
      </c>
      <c r="L55" s="63">
        <v>2</v>
      </c>
      <c r="M55" s="115">
        <v>4.5599999999999996</v>
      </c>
      <c r="N55" s="63">
        <v>1</v>
      </c>
      <c r="O55" s="115">
        <v>0.38</v>
      </c>
      <c r="P55" s="63">
        <v>0</v>
      </c>
      <c r="Q55" s="115">
        <v>0</v>
      </c>
      <c r="R55" s="63">
        <f t="shared" ref="R55:S89" si="2">+H55+J55+L55+N55+P55</f>
        <v>142</v>
      </c>
      <c r="S55" s="115">
        <f t="shared" si="2"/>
        <v>209.2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0</v>
      </c>
      <c r="I56" s="115">
        <v>0</v>
      </c>
      <c r="J56" s="63">
        <v>0</v>
      </c>
      <c r="K56" s="115">
        <v>0</v>
      </c>
      <c r="L56" s="63">
        <v>0</v>
      </c>
      <c r="M56" s="115">
        <v>0</v>
      </c>
      <c r="N56" s="63">
        <v>1</v>
      </c>
      <c r="O56" s="115">
        <v>0.06</v>
      </c>
      <c r="P56" s="63">
        <v>0</v>
      </c>
      <c r="Q56" s="115">
        <v>0</v>
      </c>
      <c r="R56" s="63">
        <f t="shared" si="2"/>
        <v>1</v>
      </c>
      <c r="S56" s="115">
        <f t="shared" si="2"/>
        <v>0.06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7</v>
      </c>
      <c r="I57" s="115">
        <v>5</v>
      </c>
      <c r="J57" s="63">
        <v>1</v>
      </c>
      <c r="K57" s="115">
        <v>0.54</v>
      </c>
      <c r="L57" s="63">
        <v>2</v>
      </c>
      <c r="M57" s="115">
        <v>1.32</v>
      </c>
      <c r="N57" s="63">
        <v>6</v>
      </c>
      <c r="O57" s="115">
        <v>5.01</v>
      </c>
      <c r="P57" s="63">
        <v>0</v>
      </c>
      <c r="Q57" s="115">
        <v>0</v>
      </c>
      <c r="R57" s="63">
        <f t="shared" si="2"/>
        <v>16</v>
      </c>
      <c r="S57" s="115">
        <f t="shared" si="2"/>
        <v>11.870000000000001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79</v>
      </c>
      <c r="I58" s="117">
        <v>103.08</v>
      </c>
      <c r="J58" s="116">
        <v>85</v>
      </c>
      <c r="K58" s="117">
        <v>197.18</v>
      </c>
      <c r="L58" s="116">
        <v>6</v>
      </c>
      <c r="M58" s="117">
        <v>6.1</v>
      </c>
      <c r="N58" s="116">
        <v>16</v>
      </c>
      <c r="O58" s="117">
        <v>67.180000000000007</v>
      </c>
      <c r="P58" s="116">
        <v>5</v>
      </c>
      <c r="Q58" s="117">
        <v>34.200000000000003</v>
      </c>
      <c r="R58" s="116">
        <f t="shared" si="2"/>
        <v>191</v>
      </c>
      <c r="S58" s="117">
        <f>SUM(S51:S57)</f>
        <v>407.73999999999995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8</v>
      </c>
      <c r="I59" s="115">
        <v>104.5</v>
      </c>
      <c r="J59" s="63">
        <v>34</v>
      </c>
      <c r="K59" s="115">
        <v>830.73</v>
      </c>
      <c r="L59" s="63">
        <v>19</v>
      </c>
      <c r="M59" s="115">
        <v>7016.03</v>
      </c>
      <c r="N59" s="63">
        <v>147</v>
      </c>
      <c r="O59" s="115">
        <v>10804.53</v>
      </c>
      <c r="P59" s="63">
        <v>0</v>
      </c>
      <c r="Q59" s="115">
        <v>0</v>
      </c>
      <c r="R59" s="63">
        <f t="shared" si="2"/>
        <v>208</v>
      </c>
      <c r="S59" s="115">
        <f>+I59+K59+M59+O59+Q59</f>
        <v>18755.79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8</v>
      </c>
      <c r="I60" s="117">
        <v>104.5</v>
      </c>
      <c r="J60" s="116">
        <v>34</v>
      </c>
      <c r="K60" s="117">
        <v>830.73</v>
      </c>
      <c r="L60" s="116">
        <v>19</v>
      </c>
      <c r="M60" s="117">
        <v>7016.03</v>
      </c>
      <c r="N60" s="116">
        <v>147</v>
      </c>
      <c r="O60" s="117">
        <v>10804.53</v>
      </c>
      <c r="P60" s="116">
        <v>0</v>
      </c>
      <c r="Q60" s="117">
        <v>0</v>
      </c>
      <c r="R60" s="116">
        <f t="shared" si="2"/>
        <v>208</v>
      </c>
      <c r="S60" s="117">
        <f>SUM(S59)</f>
        <v>18755.79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92</v>
      </c>
      <c r="I62" s="115">
        <v>6692.28</v>
      </c>
      <c r="J62" s="63">
        <v>0</v>
      </c>
      <c r="K62" s="115">
        <v>0</v>
      </c>
      <c r="L62" s="63">
        <v>0</v>
      </c>
      <c r="M62" s="115">
        <v>0</v>
      </c>
      <c r="N62" s="63">
        <v>0</v>
      </c>
      <c r="O62" s="115">
        <v>0</v>
      </c>
      <c r="P62" s="63">
        <v>0</v>
      </c>
      <c r="Q62" s="115">
        <v>0</v>
      </c>
      <c r="R62" s="63">
        <f t="shared" si="2"/>
        <v>92</v>
      </c>
      <c r="S62" s="115">
        <f>+I62+K62+M62+O62+Q62</f>
        <v>6692.28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148</v>
      </c>
      <c r="I63" s="115">
        <v>1148.8</v>
      </c>
      <c r="J63" s="63">
        <v>326</v>
      </c>
      <c r="K63" s="115">
        <v>22290.34</v>
      </c>
      <c r="L63" s="63">
        <v>27</v>
      </c>
      <c r="M63" s="115">
        <v>2671.37</v>
      </c>
      <c r="N63" s="63">
        <v>566</v>
      </c>
      <c r="O63" s="115">
        <v>81909.75</v>
      </c>
      <c r="P63" s="63">
        <v>4</v>
      </c>
      <c r="Q63" s="115">
        <v>242.02</v>
      </c>
      <c r="R63" s="63">
        <f t="shared" si="2"/>
        <v>1071</v>
      </c>
      <c r="S63" s="115">
        <f>+I63+K63+M63+O63+Q63</f>
        <v>108262.28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175</v>
      </c>
      <c r="I64" s="117">
        <v>7841.08</v>
      </c>
      <c r="J64" s="116">
        <v>326</v>
      </c>
      <c r="K64" s="117">
        <v>22290.34</v>
      </c>
      <c r="L64" s="116">
        <v>27</v>
      </c>
      <c r="M64" s="117">
        <v>2671.37</v>
      </c>
      <c r="N64" s="116">
        <v>566</v>
      </c>
      <c r="O64" s="117">
        <v>81909.75</v>
      </c>
      <c r="P64" s="116">
        <v>4</v>
      </c>
      <c r="Q64" s="117">
        <v>242.02</v>
      </c>
      <c r="R64" s="116">
        <f t="shared" si="2"/>
        <v>1098</v>
      </c>
      <c r="S64" s="117">
        <f>SUM(S61:S63)</f>
        <v>114954.56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175</v>
      </c>
      <c r="I65" s="115">
        <v>973.36</v>
      </c>
      <c r="J65" s="63">
        <v>140</v>
      </c>
      <c r="K65" s="115">
        <v>734.45</v>
      </c>
      <c r="L65" s="63">
        <v>12</v>
      </c>
      <c r="M65" s="115">
        <v>77.14</v>
      </c>
      <c r="N65" s="63">
        <v>39</v>
      </c>
      <c r="O65" s="115">
        <v>413.57</v>
      </c>
      <c r="P65" s="63">
        <v>1</v>
      </c>
      <c r="Q65" s="115">
        <v>3.26</v>
      </c>
      <c r="R65" s="63">
        <f t="shared" si="2"/>
        <v>367</v>
      </c>
      <c r="S65" s="115">
        <f>+I65+K65+M65+O65+Q65</f>
        <v>2201.7800000000002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175</v>
      </c>
      <c r="I66" s="117">
        <v>973.36</v>
      </c>
      <c r="J66" s="118">
        <v>140</v>
      </c>
      <c r="K66" s="117">
        <v>734.45</v>
      </c>
      <c r="L66" s="118">
        <v>12</v>
      </c>
      <c r="M66" s="117">
        <v>77.14</v>
      </c>
      <c r="N66" s="118">
        <v>39</v>
      </c>
      <c r="O66" s="117">
        <v>413.57</v>
      </c>
      <c r="P66" s="118">
        <v>1</v>
      </c>
      <c r="Q66" s="117">
        <v>3.26</v>
      </c>
      <c r="R66" s="118">
        <f t="shared" si="2"/>
        <v>367</v>
      </c>
      <c r="S66" s="117">
        <f>SUM(S65)</f>
        <v>2201.7800000000002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2</v>
      </c>
      <c r="I72" s="115">
        <v>0.2</v>
      </c>
      <c r="J72" s="63">
        <v>0</v>
      </c>
      <c r="K72" s="115">
        <v>0</v>
      </c>
      <c r="L72" s="63">
        <v>2</v>
      </c>
      <c r="M72" s="115">
        <v>0.13</v>
      </c>
      <c r="N72" s="63">
        <v>6</v>
      </c>
      <c r="O72" s="115">
        <v>6.25</v>
      </c>
      <c r="P72" s="63">
        <v>0</v>
      </c>
      <c r="Q72" s="115">
        <v>0</v>
      </c>
      <c r="R72" s="63">
        <f t="shared" si="2"/>
        <v>10</v>
      </c>
      <c r="S72" s="115">
        <f t="shared" si="2"/>
        <v>6.58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0</v>
      </c>
      <c r="I73" s="115">
        <v>0</v>
      </c>
      <c r="J73" s="63">
        <v>0</v>
      </c>
      <c r="K73" s="115">
        <v>0</v>
      </c>
      <c r="L73" s="63">
        <v>0</v>
      </c>
      <c r="M73" s="115">
        <v>0</v>
      </c>
      <c r="N73" s="63">
        <v>0</v>
      </c>
      <c r="O73" s="115">
        <v>0</v>
      </c>
      <c r="P73" s="63">
        <v>0</v>
      </c>
      <c r="Q73" s="115">
        <v>0</v>
      </c>
      <c r="R73" s="63">
        <f t="shared" si="2"/>
        <v>0</v>
      </c>
      <c r="S73" s="115">
        <f t="shared" si="2"/>
        <v>0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2</v>
      </c>
      <c r="I74" s="117">
        <v>0.2</v>
      </c>
      <c r="J74" s="116">
        <v>0</v>
      </c>
      <c r="K74" s="117">
        <v>0</v>
      </c>
      <c r="L74" s="116">
        <v>2</v>
      </c>
      <c r="M74" s="117">
        <v>0.13</v>
      </c>
      <c r="N74" s="116">
        <v>6</v>
      </c>
      <c r="O74" s="117">
        <v>6.25</v>
      </c>
      <c r="P74" s="116">
        <v>0</v>
      </c>
      <c r="Q74" s="117">
        <v>0</v>
      </c>
      <c r="R74" s="116">
        <f t="shared" si="2"/>
        <v>10</v>
      </c>
      <c r="S74" s="117">
        <f>SUM(S67:S73)</f>
        <v>6.58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525</v>
      </c>
      <c r="H77" s="116">
        <v>2</v>
      </c>
      <c r="I77" s="117">
        <v>0.2</v>
      </c>
      <c r="J77" s="116">
        <v>1</v>
      </c>
      <c r="K77" s="117">
        <v>0.03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3</v>
      </c>
      <c r="S77" s="117">
        <f t="shared" si="2"/>
        <v>0.23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1127</v>
      </c>
      <c r="I78" s="120">
        <v>20755.23</v>
      </c>
      <c r="J78" s="119">
        <v>685</v>
      </c>
      <c r="K78" s="120">
        <v>28622.83</v>
      </c>
      <c r="L78" s="119">
        <v>74</v>
      </c>
      <c r="M78" s="120">
        <v>10322.549999999999</v>
      </c>
      <c r="N78" s="119">
        <v>751</v>
      </c>
      <c r="O78" s="120">
        <v>103664.66</v>
      </c>
      <c r="P78" s="119">
        <v>19</v>
      </c>
      <c r="Q78" s="120">
        <v>410.08</v>
      </c>
      <c r="R78" s="119">
        <f t="shared" si="2"/>
        <v>2656</v>
      </c>
      <c r="S78" s="120">
        <f>+S74+S66+S64+S60+S58+S50+S48+S46+S32+S19+S10+S75+S76+S77</f>
        <v>163775.35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0</v>
      </c>
      <c r="K79" s="115">
        <v>0</v>
      </c>
      <c r="L79" s="63">
        <v>1</v>
      </c>
      <c r="M79" s="115">
        <v>56.12</v>
      </c>
      <c r="N79" s="63">
        <v>1</v>
      </c>
      <c r="O79" s="115">
        <v>13.32</v>
      </c>
      <c r="P79" s="63">
        <v>0</v>
      </c>
      <c r="Q79" s="115">
        <v>0</v>
      </c>
      <c r="R79" s="63">
        <f t="shared" si="2"/>
        <v>2</v>
      </c>
      <c r="S79" s="115">
        <f t="shared" si="2"/>
        <v>69.44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17</v>
      </c>
      <c r="I80" s="115">
        <v>47.81</v>
      </c>
      <c r="J80" s="63">
        <v>67</v>
      </c>
      <c r="K80" s="115">
        <v>288.55</v>
      </c>
      <c r="L80" s="63">
        <v>1</v>
      </c>
      <c r="M80" s="115">
        <v>3.33</v>
      </c>
      <c r="N80" s="63">
        <v>59</v>
      </c>
      <c r="O80" s="115">
        <v>1635.54</v>
      </c>
      <c r="P80" s="63">
        <v>1</v>
      </c>
      <c r="Q80" s="115">
        <v>71.33</v>
      </c>
      <c r="R80" s="63">
        <f t="shared" si="2"/>
        <v>145</v>
      </c>
      <c r="S80" s="115">
        <f t="shared" si="2"/>
        <v>2046.56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16</v>
      </c>
      <c r="I81" s="115">
        <v>36.31</v>
      </c>
      <c r="J81" s="63">
        <v>53</v>
      </c>
      <c r="K81" s="115">
        <v>371.01</v>
      </c>
      <c r="L81" s="63">
        <v>0</v>
      </c>
      <c r="M81" s="115">
        <v>0</v>
      </c>
      <c r="N81" s="63">
        <v>1</v>
      </c>
      <c r="O81" s="115">
        <v>7.96</v>
      </c>
      <c r="P81" s="63">
        <v>0</v>
      </c>
      <c r="Q81" s="115">
        <v>0</v>
      </c>
      <c r="R81" s="63">
        <f t="shared" si="2"/>
        <v>70</v>
      </c>
      <c r="S81" s="115">
        <f t="shared" si="2"/>
        <v>415.28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2</v>
      </c>
      <c r="I82" s="115">
        <v>1.91</v>
      </c>
      <c r="J82" s="63">
        <v>1</v>
      </c>
      <c r="K82" s="115">
        <v>12.9</v>
      </c>
      <c r="L82" s="63">
        <v>0</v>
      </c>
      <c r="M82" s="115">
        <v>0</v>
      </c>
      <c r="N82" s="63">
        <v>7</v>
      </c>
      <c r="O82" s="115">
        <v>128.71</v>
      </c>
      <c r="P82" s="63">
        <v>0</v>
      </c>
      <c r="Q82" s="115">
        <v>0</v>
      </c>
      <c r="R82" s="63">
        <f t="shared" si="2"/>
        <v>10</v>
      </c>
      <c r="S82" s="115">
        <f t="shared" si="2"/>
        <v>143.52000000000001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41</v>
      </c>
      <c r="I83" s="115">
        <v>19.7</v>
      </c>
      <c r="J83" s="63">
        <v>34</v>
      </c>
      <c r="K83" s="115">
        <v>135.76</v>
      </c>
      <c r="L83" s="63">
        <v>2</v>
      </c>
      <c r="M83" s="115">
        <v>42.46</v>
      </c>
      <c r="N83" s="63">
        <v>2</v>
      </c>
      <c r="O83" s="115">
        <v>7.82</v>
      </c>
      <c r="P83" s="63">
        <v>0</v>
      </c>
      <c r="Q83" s="115">
        <v>0</v>
      </c>
      <c r="R83" s="63">
        <f t="shared" si="2"/>
        <v>79</v>
      </c>
      <c r="S83" s="115">
        <f t="shared" si="2"/>
        <v>205.73999999999998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3</v>
      </c>
      <c r="I84" s="115">
        <v>3.23</v>
      </c>
      <c r="J84" s="63">
        <v>15</v>
      </c>
      <c r="K84" s="115">
        <v>73.05</v>
      </c>
      <c r="L84" s="63">
        <v>3</v>
      </c>
      <c r="M84" s="115">
        <v>49.85</v>
      </c>
      <c r="N84" s="63">
        <v>43</v>
      </c>
      <c r="O84" s="115">
        <v>846.14</v>
      </c>
      <c r="P84" s="63">
        <v>0</v>
      </c>
      <c r="Q84" s="115">
        <v>0</v>
      </c>
      <c r="R84" s="63">
        <f t="shared" si="2"/>
        <v>64</v>
      </c>
      <c r="S84" s="115">
        <f t="shared" si="2"/>
        <v>972.27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2</v>
      </c>
      <c r="I85" s="115">
        <v>0.62</v>
      </c>
      <c r="J85" s="63">
        <v>3</v>
      </c>
      <c r="K85" s="115">
        <v>8.26</v>
      </c>
      <c r="L85" s="63">
        <v>0</v>
      </c>
      <c r="M85" s="115">
        <v>0</v>
      </c>
      <c r="N85" s="63">
        <v>9</v>
      </c>
      <c r="O85" s="115">
        <v>193.32</v>
      </c>
      <c r="P85" s="63">
        <v>1</v>
      </c>
      <c r="Q85" s="115">
        <v>3.56</v>
      </c>
      <c r="R85" s="63">
        <f t="shared" si="2"/>
        <v>15</v>
      </c>
      <c r="S85" s="115">
        <f t="shared" si="2"/>
        <v>205.76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0</v>
      </c>
      <c r="I87" s="115">
        <v>0</v>
      </c>
      <c r="J87" s="63">
        <v>8</v>
      </c>
      <c r="K87" s="115">
        <v>182.04</v>
      </c>
      <c r="L87" s="63">
        <v>0</v>
      </c>
      <c r="M87" s="115">
        <v>0</v>
      </c>
      <c r="N87" s="63">
        <v>15</v>
      </c>
      <c r="O87" s="115">
        <v>437.39</v>
      </c>
      <c r="P87" s="63">
        <v>0</v>
      </c>
      <c r="Q87" s="115">
        <v>0</v>
      </c>
      <c r="R87" s="63">
        <f t="shared" si="2"/>
        <v>23</v>
      </c>
      <c r="S87" s="115">
        <f t="shared" si="2"/>
        <v>619.42999999999995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0</v>
      </c>
      <c r="I88" s="115">
        <v>0</v>
      </c>
      <c r="J88" s="63">
        <v>1</v>
      </c>
      <c r="K88" s="115">
        <v>9.2100000000000009</v>
      </c>
      <c r="L88" s="63">
        <v>0</v>
      </c>
      <c r="M88" s="115">
        <v>0</v>
      </c>
      <c r="N88" s="63">
        <v>1</v>
      </c>
      <c r="O88" s="115">
        <v>2.5499999999999998</v>
      </c>
      <c r="P88" s="63">
        <v>0</v>
      </c>
      <c r="Q88" s="115">
        <v>0</v>
      </c>
      <c r="R88" s="63">
        <f t="shared" si="2"/>
        <v>2</v>
      </c>
      <c r="S88" s="115">
        <f t="shared" si="2"/>
        <v>11.760000000000002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63</v>
      </c>
      <c r="I89" s="117">
        <v>109.58</v>
      </c>
      <c r="J89" s="116">
        <v>131</v>
      </c>
      <c r="K89" s="117">
        <v>1080.78</v>
      </c>
      <c r="L89" s="116">
        <v>6</v>
      </c>
      <c r="M89" s="117">
        <v>151.76</v>
      </c>
      <c r="N89" s="116">
        <v>112</v>
      </c>
      <c r="O89" s="117">
        <v>3272.75</v>
      </c>
      <c r="P89" s="116">
        <v>2</v>
      </c>
      <c r="Q89" s="117">
        <v>74.89</v>
      </c>
      <c r="R89" s="116">
        <f t="shared" si="2"/>
        <v>314</v>
      </c>
      <c r="S89" s="117">
        <f>SUM(S79:S88)</f>
        <v>4689.76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0</v>
      </c>
      <c r="I90" s="115">
        <v>0</v>
      </c>
      <c r="J90" s="63">
        <v>0</v>
      </c>
      <c r="K90" s="115">
        <v>0</v>
      </c>
      <c r="L90" s="63">
        <v>0</v>
      </c>
      <c r="M90" s="115">
        <v>0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0</v>
      </c>
      <c r="S90" s="115">
        <f>+I90+K90+M90+O90+Q90</f>
        <v>0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0</v>
      </c>
      <c r="I91" s="117">
        <v>0</v>
      </c>
      <c r="J91" s="116">
        <v>0</v>
      </c>
      <c r="K91" s="117">
        <v>0</v>
      </c>
      <c r="L91" s="116">
        <v>0</v>
      </c>
      <c r="M91" s="117">
        <v>0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0</v>
      </c>
      <c r="S91" s="117">
        <f>SUM(S90)</f>
        <v>0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4</v>
      </c>
      <c r="I92" s="115">
        <v>3.79</v>
      </c>
      <c r="J92" s="63">
        <v>4</v>
      </c>
      <c r="K92" s="115">
        <v>83.11</v>
      </c>
      <c r="L92" s="63">
        <v>0</v>
      </c>
      <c r="M92" s="115">
        <v>0</v>
      </c>
      <c r="N92" s="63">
        <v>10</v>
      </c>
      <c r="O92" s="115">
        <v>112.51</v>
      </c>
      <c r="P92" s="63">
        <v>0</v>
      </c>
      <c r="Q92" s="115">
        <v>0</v>
      </c>
      <c r="R92" s="63">
        <f t="shared" si="3"/>
        <v>18</v>
      </c>
      <c r="S92" s="115">
        <f t="shared" si="3"/>
        <v>199.41000000000003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19</v>
      </c>
      <c r="I94" s="115">
        <v>53.52</v>
      </c>
      <c r="J94" s="63">
        <v>53</v>
      </c>
      <c r="K94" s="115">
        <v>689.29</v>
      </c>
      <c r="L94" s="63">
        <v>8</v>
      </c>
      <c r="M94" s="115">
        <v>101.46</v>
      </c>
      <c r="N94" s="63">
        <v>127</v>
      </c>
      <c r="O94" s="115">
        <v>3260.87</v>
      </c>
      <c r="P94" s="63">
        <v>3</v>
      </c>
      <c r="Q94" s="115">
        <v>8.26</v>
      </c>
      <c r="R94" s="63">
        <f t="shared" si="3"/>
        <v>210</v>
      </c>
      <c r="S94" s="115">
        <f t="shared" si="3"/>
        <v>4113.3999999999996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0</v>
      </c>
      <c r="I96" s="115">
        <v>0</v>
      </c>
      <c r="J96" s="63">
        <v>0</v>
      </c>
      <c r="K96" s="115">
        <v>0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0</v>
      </c>
      <c r="S96" s="115">
        <f t="shared" si="3"/>
        <v>0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134</v>
      </c>
      <c r="I97" s="115">
        <v>229.52</v>
      </c>
      <c r="J97" s="63">
        <v>278</v>
      </c>
      <c r="K97" s="115">
        <v>6227.94</v>
      </c>
      <c r="L97" s="63">
        <v>32</v>
      </c>
      <c r="M97" s="115">
        <v>1655.93</v>
      </c>
      <c r="N97" s="63">
        <v>426</v>
      </c>
      <c r="O97" s="115">
        <v>17213.080000000002</v>
      </c>
      <c r="P97" s="63">
        <v>2</v>
      </c>
      <c r="Q97" s="115">
        <v>12.16</v>
      </c>
      <c r="R97" s="63">
        <f t="shared" si="3"/>
        <v>872</v>
      </c>
      <c r="S97" s="115">
        <f t="shared" si="3"/>
        <v>25338.63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0</v>
      </c>
      <c r="M98" s="115">
        <v>0</v>
      </c>
      <c r="N98" s="63">
        <v>0</v>
      </c>
      <c r="O98" s="115">
        <v>0</v>
      </c>
      <c r="P98" s="63">
        <v>0</v>
      </c>
      <c r="Q98" s="115">
        <v>0</v>
      </c>
      <c r="R98" s="63">
        <f t="shared" si="3"/>
        <v>0</v>
      </c>
      <c r="S98" s="115">
        <f t="shared" si="3"/>
        <v>0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148</v>
      </c>
      <c r="I99" s="117">
        <v>286.83</v>
      </c>
      <c r="J99" s="116">
        <v>288</v>
      </c>
      <c r="K99" s="117">
        <v>7000.34</v>
      </c>
      <c r="L99" s="116">
        <v>35</v>
      </c>
      <c r="M99" s="117">
        <v>1757.39</v>
      </c>
      <c r="N99" s="116">
        <v>451</v>
      </c>
      <c r="O99" s="117">
        <v>20586.46</v>
      </c>
      <c r="P99" s="116">
        <v>4</v>
      </c>
      <c r="Q99" s="117">
        <v>20.420000000000002</v>
      </c>
      <c r="R99" s="116">
        <f t="shared" si="3"/>
        <v>926</v>
      </c>
      <c r="S99" s="117">
        <f>SUM(S92:S98)</f>
        <v>29651.440000000002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1</v>
      </c>
      <c r="I100" s="115">
        <v>0.15</v>
      </c>
      <c r="J100" s="63">
        <v>17</v>
      </c>
      <c r="K100" s="115">
        <v>13.76</v>
      </c>
      <c r="L100" s="63">
        <v>4</v>
      </c>
      <c r="M100" s="115">
        <v>10.92</v>
      </c>
      <c r="N100" s="63">
        <v>74</v>
      </c>
      <c r="O100" s="115">
        <v>891.67</v>
      </c>
      <c r="P100" s="63">
        <v>0</v>
      </c>
      <c r="Q100" s="115">
        <v>0</v>
      </c>
      <c r="R100" s="63">
        <f t="shared" si="3"/>
        <v>96</v>
      </c>
      <c r="S100" s="115">
        <f t="shared" si="3"/>
        <v>916.5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0</v>
      </c>
      <c r="I101" s="115">
        <v>0</v>
      </c>
      <c r="J101" s="63">
        <v>1</v>
      </c>
      <c r="K101" s="115">
        <v>0.5</v>
      </c>
      <c r="L101" s="63">
        <v>0</v>
      </c>
      <c r="M101" s="115">
        <v>0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1</v>
      </c>
      <c r="S101" s="115">
        <f t="shared" si="3"/>
        <v>0.5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1</v>
      </c>
      <c r="I102" s="115">
        <v>0.01</v>
      </c>
      <c r="J102" s="63">
        <v>0</v>
      </c>
      <c r="K102" s="115">
        <v>0</v>
      </c>
      <c r="L102" s="63">
        <v>2</v>
      </c>
      <c r="M102" s="115">
        <v>4.71</v>
      </c>
      <c r="N102" s="63">
        <v>0</v>
      </c>
      <c r="O102" s="115">
        <v>0</v>
      </c>
      <c r="P102" s="63">
        <v>0</v>
      </c>
      <c r="Q102" s="115">
        <v>0</v>
      </c>
      <c r="R102" s="63">
        <f t="shared" si="3"/>
        <v>3</v>
      </c>
      <c r="S102" s="115">
        <f t="shared" si="3"/>
        <v>4.72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0</v>
      </c>
      <c r="I103" s="115">
        <v>0</v>
      </c>
      <c r="J103" s="63">
        <v>2</v>
      </c>
      <c r="K103" s="115">
        <v>0.6</v>
      </c>
      <c r="L103" s="63">
        <v>0</v>
      </c>
      <c r="M103" s="115">
        <v>0</v>
      </c>
      <c r="N103" s="63">
        <v>2</v>
      </c>
      <c r="O103" s="115">
        <v>1.5</v>
      </c>
      <c r="P103" s="63">
        <v>0</v>
      </c>
      <c r="Q103" s="115">
        <v>0</v>
      </c>
      <c r="R103" s="63">
        <f t="shared" si="3"/>
        <v>4</v>
      </c>
      <c r="S103" s="115">
        <f t="shared" si="3"/>
        <v>2.1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1</v>
      </c>
      <c r="I104" s="115">
        <v>0.11</v>
      </c>
      <c r="J104" s="63">
        <v>1</v>
      </c>
      <c r="K104" s="115">
        <v>1.32</v>
      </c>
      <c r="L104" s="63">
        <v>1</v>
      </c>
      <c r="M104" s="115">
        <v>0.67</v>
      </c>
      <c r="N104" s="63">
        <v>1</v>
      </c>
      <c r="O104" s="115">
        <v>1.68</v>
      </c>
      <c r="P104" s="63">
        <v>0</v>
      </c>
      <c r="Q104" s="115">
        <v>0</v>
      </c>
      <c r="R104" s="63">
        <f t="shared" si="3"/>
        <v>4</v>
      </c>
      <c r="S104" s="115">
        <f t="shared" si="3"/>
        <v>3.7800000000000002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14</v>
      </c>
      <c r="I105" s="115">
        <v>2.04</v>
      </c>
      <c r="J105" s="63">
        <v>14</v>
      </c>
      <c r="K105" s="115">
        <v>5.74</v>
      </c>
      <c r="L105" s="63">
        <v>2</v>
      </c>
      <c r="M105" s="115">
        <v>2.96</v>
      </c>
      <c r="N105" s="63">
        <v>2</v>
      </c>
      <c r="O105" s="115">
        <v>0.56000000000000005</v>
      </c>
      <c r="P105" s="63">
        <v>1</v>
      </c>
      <c r="Q105" s="115">
        <v>7.0000000000000007E-2</v>
      </c>
      <c r="R105" s="63">
        <f t="shared" si="3"/>
        <v>33</v>
      </c>
      <c r="S105" s="115">
        <f t="shared" si="3"/>
        <v>11.370000000000001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2</v>
      </c>
      <c r="I106" s="115">
        <v>0.4</v>
      </c>
      <c r="J106" s="63">
        <v>2</v>
      </c>
      <c r="K106" s="115">
        <v>0.45</v>
      </c>
      <c r="L106" s="63">
        <v>0</v>
      </c>
      <c r="M106" s="115">
        <v>0</v>
      </c>
      <c r="N106" s="63">
        <v>0</v>
      </c>
      <c r="O106" s="115">
        <v>0</v>
      </c>
      <c r="P106" s="63">
        <v>1</v>
      </c>
      <c r="Q106" s="115">
        <v>5.81</v>
      </c>
      <c r="R106" s="63">
        <f t="shared" si="3"/>
        <v>5</v>
      </c>
      <c r="S106" s="115">
        <f t="shared" si="3"/>
        <v>6.66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1</v>
      </c>
      <c r="I107" s="115">
        <v>0.01</v>
      </c>
      <c r="J107" s="63">
        <v>0</v>
      </c>
      <c r="K107" s="115">
        <v>0</v>
      </c>
      <c r="L107" s="63">
        <v>1</v>
      </c>
      <c r="M107" s="115">
        <v>0.1</v>
      </c>
      <c r="N107" s="63">
        <v>1</v>
      </c>
      <c r="O107" s="115">
        <v>1.19</v>
      </c>
      <c r="P107" s="63">
        <v>0</v>
      </c>
      <c r="Q107" s="115">
        <v>0</v>
      </c>
      <c r="R107" s="63">
        <f t="shared" si="3"/>
        <v>3</v>
      </c>
      <c r="S107" s="115">
        <f t="shared" si="3"/>
        <v>1.3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1</v>
      </c>
      <c r="I108" s="115">
        <v>0.1</v>
      </c>
      <c r="J108" s="63">
        <v>1</v>
      </c>
      <c r="K108" s="115">
        <v>0.27</v>
      </c>
      <c r="L108" s="63">
        <v>1</v>
      </c>
      <c r="M108" s="115">
        <v>0.22</v>
      </c>
      <c r="N108" s="63">
        <v>0</v>
      </c>
      <c r="O108" s="115">
        <v>0</v>
      </c>
      <c r="P108" s="63">
        <v>0</v>
      </c>
      <c r="Q108" s="115">
        <v>0</v>
      </c>
      <c r="R108" s="63">
        <f t="shared" si="3"/>
        <v>3</v>
      </c>
      <c r="S108" s="115">
        <f t="shared" si="3"/>
        <v>0.59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2</v>
      </c>
      <c r="I109" s="115">
        <v>0.25</v>
      </c>
      <c r="J109" s="63">
        <v>0</v>
      </c>
      <c r="K109" s="115">
        <v>0</v>
      </c>
      <c r="L109" s="63">
        <v>2</v>
      </c>
      <c r="M109" s="115">
        <v>1.18</v>
      </c>
      <c r="N109" s="63">
        <v>0</v>
      </c>
      <c r="O109" s="115">
        <v>0</v>
      </c>
      <c r="P109" s="63">
        <v>0</v>
      </c>
      <c r="Q109" s="115">
        <v>0</v>
      </c>
      <c r="R109" s="63">
        <f t="shared" si="3"/>
        <v>4</v>
      </c>
      <c r="S109" s="115">
        <f t="shared" si="3"/>
        <v>1.43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1</v>
      </c>
      <c r="I110" s="115">
        <v>0.03</v>
      </c>
      <c r="J110" s="63">
        <v>1</v>
      </c>
      <c r="K110" s="115">
        <v>0.7</v>
      </c>
      <c r="L110" s="63">
        <v>0</v>
      </c>
      <c r="M110" s="115">
        <v>0</v>
      </c>
      <c r="N110" s="63">
        <v>0</v>
      </c>
      <c r="O110" s="115">
        <v>0</v>
      </c>
      <c r="P110" s="63">
        <v>0</v>
      </c>
      <c r="Q110" s="115">
        <v>0</v>
      </c>
      <c r="R110" s="63">
        <f t="shared" si="3"/>
        <v>2</v>
      </c>
      <c r="S110" s="115">
        <f t="shared" si="3"/>
        <v>0.73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0</v>
      </c>
      <c r="I111" s="115">
        <v>0</v>
      </c>
      <c r="J111" s="63">
        <v>0</v>
      </c>
      <c r="K111" s="115">
        <v>0</v>
      </c>
      <c r="L111" s="63">
        <v>0</v>
      </c>
      <c r="M111" s="115">
        <v>0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0</v>
      </c>
      <c r="S111" s="115">
        <f t="shared" si="3"/>
        <v>0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1</v>
      </c>
      <c r="I112" s="115">
        <v>0.02</v>
      </c>
      <c r="J112" s="63">
        <v>2</v>
      </c>
      <c r="K112" s="115">
        <v>0.27</v>
      </c>
      <c r="L112" s="63">
        <v>0</v>
      </c>
      <c r="M112" s="115">
        <v>0</v>
      </c>
      <c r="N112" s="63">
        <v>1</v>
      </c>
      <c r="O112" s="115">
        <v>2.5</v>
      </c>
      <c r="P112" s="63">
        <v>0</v>
      </c>
      <c r="Q112" s="115">
        <v>0</v>
      </c>
      <c r="R112" s="63">
        <f t="shared" si="3"/>
        <v>4</v>
      </c>
      <c r="S112" s="115">
        <f t="shared" si="3"/>
        <v>2.79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2</v>
      </c>
      <c r="I113" s="115">
        <v>0.33</v>
      </c>
      <c r="J113" s="63">
        <v>2</v>
      </c>
      <c r="K113" s="115">
        <v>4.79</v>
      </c>
      <c r="L113" s="63">
        <v>1</v>
      </c>
      <c r="M113" s="115">
        <v>3.92</v>
      </c>
      <c r="N113" s="63">
        <v>0</v>
      </c>
      <c r="O113" s="115">
        <v>0</v>
      </c>
      <c r="P113" s="63">
        <v>0</v>
      </c>
      <c r="Q113" s="115">
        <v>0</v>
      </c>
      <c r="R113" s="63">
        <f t="shared" si="3"/>
        <v>5</v>
      </c>
      <c r="S113" s="115">
        <f t="shared" si="3"/>
        <v>9.0399999999999991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1</v>
      </c>
      <c r="I114" s="115">
        <v>0.28999999999999998</v>
      </c>
      <c r="J114" s="63">
        <v>0</v>
      </c>
      <c r="K114" s="115">
        <v>0</v>
      </c>
      <c r="L114" s="63">
        <v>0</v>
      </c>
      <c r="M114" s="115">
        <v>0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1</v>
      </c>
      <c r="S114" s="115">
        <f t="shared" si="3"/>
        <v>0.28999999999999998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0</v>
      </c>
      <c r="I115" s="115">
        <v>0</v>
      </c>
      <c r="J115" s="63">
        <v>4</v>
      </c>
      <c r="K115" s="115">
        <v>1.43</v>
      </c>
      <c r="L115" s="63">
        <v>0</v>
      </c>
      <c r="M115" s="115">
        <v>0</v>
      </c>
      <c r="N115" s="63">
        <v>6</v>
      </c>
      <c r="O115" s="115">
        <v>21.99</v>
      </c>
      <c r="P115" s="63">
        <v>0</v>
      </c>
      <c r="Q115" s="115">
        <v>0</v>
      </c>
      <c r="R115" s="63">
        <f t="shared" si="3"/>
        <v>10</v>
      </c>
      <c r="S115" s="115">
        <f t="shared" si="3"/>
        <v>23.419999999999998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2</v>
      </c>
      <c r="I116" s="115">
        <v>4.8</v>
      </c>
      <c r="J116" s="63">
        <v>3</v>
      </c>
      <c r="K116" s="115">
        <v>0.41</v>
      </c>
      <c r="L116" s="63">
        <v>0</v>
      </c>
      <c r="M116" s="115">
        <v>0</v>
      </c>
      <c r="N116" s="63">
        <v>5</v>
      </c>
      <c r="O116" s="115">
        <v>6.35</v>
      </c>
      <c r="P116" s="63">
        <v>0</v>
      </c>
      <c r="Q116" s="115">
        <v>0</v>
      </c>
      <c r="R116" s="63">
        <f t="shared" si="3"/>
        <v>10</v>
      </c>
      <c r="S116" s="115">
        <f t="shared" si="3"/>
        <v>11.559999999999999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1</v>
      </c>
      <c r="I117" s="115">
        <v>0.01</v>
      </c>
      <c r="J117" s="63">
        <v>0</v>
      </c>
      <c r="K117" s="115">
        <v>0</v>
      </c>
      <c r="L117" s="63">
        <v>0</v>
      </c>
      <c r="M117" s="115">
        <v>0</v>
      </c>
      <c r="N117" s="63">
        <v>1</v>
      </c>
      <c r="O117" s="115">
        <v>2.5</v>
      </c>
      <c r="P117" s="63">
        <v>0</v>
      </c>
      <c r="Q117" s="115">
        <v>0</v>
      </c>
      <c r="R117" s="63">
        <f t="shared" si="3"/>
        <v>2</v>
      </c>
      <c r="S117" s="115">
        <f t="shared" si="3"/>
        <v>2.5099999999999998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6</v>
      </c>
      <c r="I118" s="115">
        <v>1.02</v>
      </c>
      <c r="J118" s="63">
        <v>7</v>
      </c>
      <c r="K118" s="115">
        <v>2.41</v>
      </c>
      <c r="L118" s="63">
        <v>0</v>
      </c>
      <c r="M118" s="115">
        <v>0</v>
      </c>
      <c r="N118" s="63">
        <v>1</v>
      </c>
      <c r="O118" s="115">
        <v>0.2</v>
      </c>
      <c r="P118" s="63">
        <v>0</v>
      </c>
      <c r="Q118" s="115">
        <v>0</v>
      </c>
      <c r="R118" s="63">
        <f t="shared" si="3"/>
        <v>14</v>
      </c>
      <c r="S118" s="115">
        <f t="shared" si="3"/>
        <v>3.6300000000000003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0</v>
      </c>
      <c r="I119" s="115">
        <v>0</v>
      </c>
      <c r="J119" s="63">
        <v>0</v>
      </c>
      <c r="K119" s="115">
        <v>0</v>
      </c>
      <c r="L119" s="63">
        <v>0</v>
      </c>
      <c r="M119" s="115">
        <v>0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0</v>
      </c>
      <c r="S119" s="115">
        <f t="shared" si="3"/>
        <v>0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2</v>
      </c>
      <c r="I120" s="115">
        <v>0.71</v>
      </c>
      <c r="J120" s="63">
        <v>0</v>
      </c>
      <c r="K120" s="115">
        <v>0</v>
      </c>
      <c r="L120" s="63">
        <v>0</v>
      </c>
      <c r="M120" s="115">
        <v>0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2</v>
      </c>
      <c r="S120" s="115">
        <f t="shared" si="3"/>
        <v>0.71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2</v>
      </c>
      <c r="I121" s="115">
        <v>2.57</v>
      </c>
      <c r="J121" s="63">
        <v>13</v>
      </c>
      <c r="K121" s="115">
        <v>119.4</v>
      </c>
      <c r="L121" s="63">
        <v>0</v>
      </c>
      <c r="M121" s="115">
        <v>0</v>
      </c>
      <c r="N121" s="63">
        <v>9</v>
      </c>
      <c r="O121" s="115">
        <v>128.88999999999999</v>
      </c>
      <c r="P121" s="63">
        <v>0</v>
      </c>
      <c r="Q121" s="115">
        <v>0</v>
      </c>
      <c r="R121" s="63">
        <f t="shared" si="3"/>
        <v>24</v>
      </c>
      <c r="S121" s="115">
        <f t="shared" si="3"/>
        <v>250.85999999999999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1</v>
      </c>
      <c r="I122" s="115">
        <v>0.01</v>
      </c>
      <c r="J122" s="63">
        <v>0</v>
      </c>
      <c r="K122" s="115">
        <v>0</v>
      </c>
      <c r="L122" s="63">
        <v>0</v>
      </c>
      <c r="M122" s="115">
        <v>0</v>
      </c>
      <c r="N122" s="63">
        <v>0</v>
      </c>
      <c r="O122" s="115">
        <v>0</v>
      </c>
      <c r="P122" s="63">
        <v>0</v>
      </c>
      <c r="Q122" s="115">
        <v>0</v>
      </c>
      <c r="R122" s="63">
        <f t="shared" si="3"/>
        <v>1</v>
      </c>
      <c r="S122" s="115">
        <f t="shared" si="3"/>
        <v>0.01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1</v>
      </c>
      <c r="I123" s="115">
        <v>0.01</v>
      </c>
      <c r="J123" s="63">
        <v>0</v>
      </c>
      <c r="K123" s="115">
        <v>0</v>
      </c>
      <c r="L123" s="63">
        <v>0</v>
      </c>
      <c r="M123" s="115">
        <v>0</v>
      </c>
      <c r="N123" s="63">
        <v>3</v>
      </c>
      <c r="O123" s="115">
        <v>11.16</v>
      </c>
      <c r="P123" s="63">
        <v>0</v>
      </c>
      <c r="Q123" s="115">
        <v>0</v>
      </c>
      <c r="R123" s="63">
        <f t="shared" ref="R123:S154" si="4">+H123+J123+L123+N123+P123</f>
        <v>4</v>
      </c>
      <c r="S123" s="115">
        <f t="shared" si="4"/>
        <v>11.17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0</v>
      </c>
      <c r="S124" s="115">
        <f t="shared" si="4"/>
        <v>0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2</v>
      </c>
      <c r="I128" s="115">
        <v>7.0000000000000007E-2</v>
      </c>
      <c r="J128" s="63">
        <v>1</v>
      </c>
      <c r="K128" s="115">
        <v>0.09</v>
      </c>
      <c r="L128" s="63">
        <v>1</v>
      </c>
      <c r="M128" s="115">
        <v>1.32</v>
      </c>
      <c r="N128" s="63">
        <v>2</v>
      </c>
      <c r="O128" s="115">
        <v>49.77</v>
      </c>
      <c r="P128" s="63">
        <v>1</v>
      </c>
      <c r="Q128" s="115">
        <v>0.66</v>
      </c>
      <c r="R128" s="63">
        <f t="shared" si="4"/>
        <v>7</v>
      </c>
      <c r="S128" s="115">
        <f t="shared" si="4"/>
        <v>51.91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78</v>
      </c>
      <c r="I129" s="115">
        <v>28.48</v>
      </c>
      <c r="J129" s="63">
        <v>50</v>
      </c>
      <c r="K129" s="115">
        <v>51.27</v>
      </c>
      <c r="L129" s="63">
        <v>23</v>
      </c>
      <c r="M129" s="115">
        <v>92.91</v>
      </c>
      <c r="N129" s="63">
        <v>33</v>
      </c>
      <c r="O129" s="115">
        <v>75.22</v>
      </c>
      <c r="P129" s="63">
        <v>6</v>
      </c>
      <c r="Q129" s="115">
        <v>4.0199999999999996</v>
      </c>
      <c r="R129" s="63">
        <f t="shared" si="4"/>
        <v>190</v>
      </c>
      <c r="S129" s="115">
        <f t="shared" si="4"/>
        <v>251.9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95</v>
      </c>
      <c r="I130" s="117">
        <v>41.42</v>
      </c>
      <c r="J130" s="116">
        <v>98</v>
      </c>
      <c r="K130" s="117">
        <v>203.41000000000003</v>
      </c>
      <c r="L130" s="116">
        <v>31</v>
      </c>
      <c r="M130" s="117">
        <v>118.91000000000001</v>
      </c>
      <c r="N130" s="116">
        <v>129</v>
      </c>
      <c r="O130" s="117">
        <v>1195.18</v>
      </c>
      <c r="P130" s="116">
        <v>7</v>
      </c>
      <c r="Q130" s="117">
        <v>10.56</v>
      </c>
      <c r="R130" s="116">
        <f t="shared" si="4"/>
        <v>360</v>
      </c>
      <c r="S130" s="117">
        <f>SUM(S100:S129)</f>
        <v>1569.48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0</v>
      </c>
      <c r="I132" s="115">
        <v>0</v>
      </c>
      <c r="J132" s="63">
        <v>0</v>
      </c>
      <c r="K132" s="115">
        <v>0</v>
      </c>
      <c r="L132" s="63">
        <v>1</v>
      </c>
      <c r="M132" s="115">
        <v>4.6399999999999997</v>
      </c>
      <c r="N132" s="63">
        <v>0</v>
      </c>
      <c r="O132" s="115">
        <v>0</v>
      </c>
      <c r="P132" s="63">
        <v>0</v>
      </c>
      <c r="Q132" s="115">
        <v>0</v>
      </c>
      <c r="R132" s="63">
        <f t="shared" si="4"/>
        <v>1</v>
      </c>
      <c r="S132" s="115">
        <f t="shared" si="4"/>
        <v>4.6399999999999997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2</v>
      </c>
      <c r="I133" s="115">
        <v>0.13</v>
      </c>
      <c r="J133" s="63">
        <v>1</v>
      </c>
      <c r="K133" s="115">
        <v>1.93</v>
      </c>
      <c r="L133" s="63">
        <v>0</v>
      </c>
      <c r="M133" s="115">
        <v>0</v>
      </c>
      <c r="N133" s="63">
        <v>19</v>
      </c>
      <c r="O133" s="115">
        <v>324</v>
      </c>
      <c r="P133" s="63">
        <v>0</v>
      </c>
      <c r="Q133" s="115">
        <v>0</v>
      </c>
      <c r="R133" s="63">
        <f t="shared" si="4"/>
        <v>22</v>
      </c>
      <c r="S133" s="115">
        <f t="shared" si="4"/>
        <v>326.06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0</v>
      </c>
      <c r="I134" s="115">
        <v>0</v>
      </c>
      <c r="J134" s="63">
        <v>0</v>
      </c>
      <c r="K134" s="115">
        <v>0</v>
      </c>
      <c r="L134" s="63">
        <v>0</v>
      </c>
      <c r="M134" s="115">
        <v>0</v>
      </c>
      <c r="N134" s="63">
        <v>1</v>
      </c>
      <c r="O134" s="115">
        <v>5</v>
      </c>
      <c r="P134" s="63">
        <v>0</v>
      </c>
      <c r="Q134" s="115">
        <v>0</v>
      </c>
      <c r="R134" s="63">
        <f t="shared" si="4"/>
        <v>1</v>
      </c>
      <c r="S134" s="115">
        <f t="shared" si="4"/>
        <v>5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1</v>
      </c>
      <c r="I135" s="115">
        <v>7.0000000000000007E-2</v>
      </c>
      <c r="J135" s="63">
        <v>0</v>
      </c>
      <c r="K135" s="115">
        <v>0</v>
      </c>
      <c r="L135" s="63">
        <v>2</v>
      </c>
      <c r="M135" s="115">
        <v>0.51</v>
      </c>
      <c r="N135" s="63">
        <v>18</v>
      </c>
      <c r="O135" s="115">
        <v>261.24</v>
      </c>
      <c r="P135" s="63">
        <v>0</v>
      </c>
      <c r="Q135" s="115">
        <v>0</v>
      </c>
      <c r="R135" s="63">
        <f t="shared" si="4"/>
        <v>21</v>
      </c>
      <c r="S135" s="115">
        <f t="shared" si="4"/>
        <v>261.82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5</v>
      </c>
      <c r="I136" s="115">
        <v>2.04</v>
      </c>
      <c r="J136" s="63">
        <v>82</v>
      </c>
      <c r="K136" s="115">
        <v>1057.97</v>
      </c>
      <c r="L136" s="63">
        <v>2</v>
      </c>
      <c r="M136" s="115">
        <v>28.09</v>
      </c>
      <c r="N136" s="63">
        <v>30</v>
      </c>
      <c r="O136" s="115">
        <v>425.34</v>
      </c>
      <c r="P136" s="63">
        <v>0</v>
      </c>
      <c r="Q136" s="115">
        <v>0</v>
      </c>
      <c r="R136" s="63">
        <f t="shared" si="4"/>
        <v>119</v>
      </c>
      <c r="S136" s="115">
        <f t="shared" si="4"/>
        <v>1513.4399999999998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0</v>
      </c>
      <c r="I137" s="115">
        <v>0</v>
      </c>
      <c r="J137" s="63">
        <v>4</v>
      </c>
      <c r="K137" s="115">
        <v>3</v>
      </c>
      <c r="L137" s="63">
        <v>1</v>
      </c>
      <c r="M137" s="115">
        <v>10.119999999999999</v>
      </c>
      <c r="N137" s="63">
        <v>9</v>
      </c>
      <c r="O137" s="115">
        <v>106.85</v>
      </c>
      <c r="P137" s="63">
        <v>0</v>
      </c>
      <c r="Q137" s="115">
        <v>0</v>
      </c>
      <c r="R137" s="63">
        <f t="shared" si="4"/>
        <v>14</v>
      </c>
      <c r="S137" s="115">
        <f t="shared" si="4"/>
        <v>119.97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0</v>
      </c>
      <c r="I138" s="115">
        <v>0</v>
      </c>
      <c r="J138" s="63">
        <v>3</v>
      </c>
      <c r="K138" s="115">
        <v>41.99</v>
      </c>
      <c r="L138" s="63">
        <v>1</v>
      </c>
      <c r="M138" s="115">
        <v>1.96</v>
      </c>
      <c r="N138" s="63">
        <v>3</v>
      </c>
      <c r="O138" s="115">
        <v>19.670000000000002</v>
      </c>
      <c r="P138" s="63">
        <v>1</v>
      </c>
      <c r="Q138" s="115">
        <v>5.95</v>
      </c>
      <c r="R138" s="63">
        <f t="shared" si="4"/>
        <v>8</v>
      </c>
      <c r="S138" s="115">
        <f t="shared" si="4"/>
        <v>69.570000000000007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0</v>
      </c>
      <c r="I139" s="115">
        <v>0</v>
      </c>
      <c r="J139" s="63">
        <v>6</v>
      </c>
      <c r="K139" s="115">
        <v>96.22</v>
      </c>
      <c r="L139" s="63">
        <v>1</v>
      </c>
      <c r="M139" s="115">
        <v>12.44</v>
      </c>
      <c r="N139" s="63">
        <v>11</v>
      </c>
      <c r="O139" s="115">
        <v>141.22999999999999</v>
      </c>
      <c r="P139" s="63">
        <v>0</v>
      </c>
      <c r="Q139" s="115">
        <v>0</v>
      </c>
      <c r="R139" s="63">
        <f t="shared" si="4"/>
        <v>18</v>
      </c>
      <c r="S139" s="115">
        <f t="shared" si="4"/>
        <v>249.89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5</v>
      </c>
      <c r="I140" s="115">
        <v>1.26</v>
      </c>
      <c r="J140" s="63">
        <v>3</v>
      </c>
      <c r="K140" s="115">
        <v>0.99</v>
      </c>
      <c r="L140" s="63">
        <v>1</v>
      </c>
      <c r="M140" s="115">
        <v>16.12</v>
      </c>
      <c r="N140" s="63">
        <v>3</v>
      </c>
      <c r="O140" s="115">
        <v>47.83</v>
      </c>
      <c r="P140" s="63">
        <v>0</v>
      </c>
      <c r="Q140" s="115">
        <v>0</v>
      </c>
      <c r="R140" s="63">
        <f t="shared" si="4"/>
        <v>12</v>
      </c>
      <c r="S140" s="115">
        <f t="shared" si="4"/>
        <v>66.2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1</v>
      </c>
      <c r="I141" s="115">
        <v>0.05</v>
      </c>
      <c r="J141" s="63">
        <v>1</v>
      </c>
      <c r="K141" s="115">
        <v>1</v>
      </c>
      <c r="L141" s="63">
        <v>0</v>
      </c>
      <c r="M141" s="115">
        <v>0</v>
      </c>
      <c r="N141" s="63">
        <v>3</v>
      </c>
      <c r="O141" s="115">
        <v>71.28</v>
      </c>
      <c r="P141" s="63">
        <v>0</v>
      </c>
      <c r="Q141" s="115">
        <v>0</v>
      </c>
      <c r="R141" s="63">
        <f t="shared" si="4"/>
        <v>5</v>
      </c>
      <c r="S141" s="115">
        <f t="shared" si="4"/>
        <v>72.33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2</v>
      </c>
      <c r="I142" s="115">
        <v>0.38</v>
      </c>
      <c r="J142" s="63">
        <v>1</v>
      </c>
      <c r="K142" s="115">
        <v>7.62</v>
      </c>
      <c r="L142" s="63">
        <v>1</v>
      </c>
      <c r="M142" s="115">
        <v>0.62</v>
      </c>
      <c r="N142" s="63">
        <v>2</v>
      </c>
      <c r="O142" s="115">
        <v>0.95</v>
      </c>
      <c r="P142" s="63">
        <v>0</v>
      </c>
      <c r="Q142" s="115">
        <v>0</v>
      </c>
      <c r="R142" s="63">
        <f t="shared" si="4"/>
        <v>6</v>
      </c>
      <c r="S142" s="115">
        <f t="shared" si="4"/>
        <v>9.5699999999999985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12</v>
      </c>
      <c r="I143" s="117">
        <v>3.9299999999999997</v>
      </c>
      <c r="J143" s="116">
        <v>93</v>
      </c>
      <c r="K143" s="117">
        <v>1210.72</v>
      </c>
      <c r="L143" s="116">
        <v>8</v>
      </c>
      <c r="M143" s="117">
        <v>74.5</v>
      </c>
      <c r="N143" s="116">
        <v>90</v>
      </c>
      <c r="O143" s="117">
        <v>1403.39</v>
      </c>
      <c r="P143" s="116">
        <v>1</v>
      </c>
      <c r="Q143" s="117">
        <v>5.95</v>
      </c>
      <c r="R143" s="116">
        <f t="shared" si="4"/>
        <v>204</v>
      </c>
      <c r="S143" s="117">
        <f>SUM(S131:S142)</f>
        <v>2698.49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0</v>
      </c>
      <c r="I144" s="115">
        <v>0</v>
      </c>
      <c r="J144" s="63">
        <v>0</v>
      </c>
      <c r="K144" s="115">
        <v>0</v>
      </c>
      <c r="L144" s="63">
        <v>0</v>
      </c>
      <c r="M144" s="115">
        <v>0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0</v>
      </c>
      <c r="S144" s="115">
        <f t="shared" si="4"/>
        <v>0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1</v>
      </c>
      <c r="I145" s="115">
        <v>0.71</v>
      </c>
      <c r="J145" s="63">
        <v>0</v>
      </c>
      <c r="K145" s="115">
        <v>0</v>
      </c>
      <c r="L145" s="63">
        <v>0</v>
      </c>
      <c r="M145" s="115">
        <v>0</v>
      </c>
      <c r="N145" s="63">
        <v>0</v>
      </c>
      <c r="O145" s="115">
        <v>0</v>
      </c>
      <c r="P145" s="63">
        <v>0</v>
      </c>
      <c r="Q145" s="115">
        <v>0</v>
      </c>
      <c r="R145" s="63">
        <f t="shared" si="4"/>
        <v>1</v>
      </c>
      <c r="S145" s="115">
        <f t="shared" si="4"/>
        <v>0.71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0</v>
      </c>
      <c r="I146" s="115">
        <v>0</v>
      </c>
      <c r="J146" s="63">
        <v>1</v>
      </c>
      <c r="K146" s="115">
        <v>0.37</v>
      </c>
      <c r="L146" s="63">
        <v>0</v>
      </c>
      <c r="M146" s="115">
        <v>0</v>
      </c>
      <c r="N146" s="63">
        <v>5</v>
      </c>
      <c r="O146" s="115">
        <v>83.08</v>
      </c>
      <c r="P146" s="63">
        <v>0</v>
      </c>
      <c r="Q146" s="115">
        <v>0</v>
      </c>
      <c r="R146" s="63">
        <f t="shared" si="4"/>
        <v>6</v>
      </c>
      <c r="S146" s="115">
        <f t="shared" si="4"/>
        <v>83.45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0</v>
      </c>
      <c r="I148" s="115">
        <v>0</v>
      </c>
      <c r="J148" s="63">
        <v>0</v>
      </c>
      <c r="K148" s="115">
        <v>0</v>
      </c>
      <c r="L148" s="63">
        <v>0</v>
      </c>
      <c r="M148" s="115">
        <v>0</v>
      </c>
      <c r="N148" s="63">
        <v>0</v>
      </c>
      <c r="O148" s="115">
        <v>0</v>
      </c>
      <c r="P148" s="63">
        <v>0</v>
      </c>
      <c r="Q148" s="115">
        <v>0</v>
      </c>
      <c r="R148" s="63">
        <f t="shared" si="4"/>
        <v>0</v>
      </c>
      <c r="S148" s="115">
        <f t="shared" si="4"/>
        <v>0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0</v>
      </c>
      <c r="I149" s="115">
        <v>0</v>
      </c>
      <c r="J149" s="63">
        <v>0</v>
      </c>
      <c r="K149" s="115">
        <v>0</v>
      </c>
      <c r="L149" s="63">
        <v>0</v>
      </c>
      <c r="M149" s="115">
        <v>0</v>
      </c>
      <c r="N149" s="63">
        <v>0</v>
      </c>
      <c r="O149" s="115">
        <v>0</v>
      </c>
      <c r="P149" s="63">
        <v>0</v>
      </c>
      <c r="Q149" s="115">
        <v>0</v>
      </c>
      <c r="R149" s="63">
        <f t="shared" si="4"/>
        <v>0</v>
      </c>
      <c r="S149" s="115">
        <f t="shared" si="4"/>
        <v>0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1</v>
      </c>
      <c r="I150" s="117">
        <v>0.71</v>
      </c>
      <c r="J150" s="116">
        <v>1</v>
      </c>
      <c r="K150" s="117">
        <v>0.37</v>
      </c>
      <c r="L150" s="116">
        <v>0</v>
      </c>
      <c r="M150" s="117">
        <v>0</v>
      </c>
      <c r="N150" s="116">
        <v>5</v>
      </c>
      <c r="O150" s="117">
        <v>83.08</v>
      </c>
      <c r="P150" s="116">
        <v>0</v>
      </c>
      <c r="Q150" s="117">
        <v>0</v>
      </c>
      <c r="R150" s="116">
        <f t="shared" si="4"/>
        <v>7</v>
      </c>
      <c r="S150" s="117">
        <f>SUM(S144:S149)</f>
        <v>84.16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82</v>
      </c>
      <c r="I151" s="115">
        <v>110.01</v>
      </c>
      <c r="J151" s="63">
        <v>92</v>
      </c>
      <c r="K151" s="115">
        <v>249.11</v>
      </c>
      <c r="L151" s="63">
        <v>12</v>
      </c>
      <c r="M151" s="115">
        <v>42.27</v>
      </c>
      <c r="N151" s="63">
        <v>43</v>
      </c>
      <c r="O151" s="115">
        <v>756.5</v>
      </c>
      <c r="P151" s="63">
        <v>3</v>
      </c>
      <c r="Q151" s="115">
        <v>46.53</v>
      </c>
      <c r="R151" s="63">
        <f t="shared" si="4"/>
        <v>232</v>
      </c>
      <c r="S151" s="115">
        <f>+I151+K151+M151+O151+Q151</f>
        <v>1204.4199999999998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82</v>
      </c>
      <c r="I152" s="117">
        <v>110.01</v>
      </c>
      <c r="J152" s="116">
        <v>92</v>
      </c>
      <c r="K152" s="117">
        <v>249.11</v>
      </c>
      <c r="L152" s="116">
        <v>12</v>
      </c>
      <c r="M152" s="117">
        <v>42.27</v>
      </c>
      <c r="N152" s="116">
        <v>43</v>
      </c>
      <c r="O152" s="117">
        <v>756.5</v>
      </c>
      <c r="P152" s="116">
        <v>3</v>
      </c>
      <c r="Q152" s="117">
        <v>46.53</v>
      </c>
      <c r="R152" s="116">
        <f t="shared" si="4"/>
        <v>232</v>
      </c>
      <c r="S152" s="117">
        <f>SUM(S151)</f>
        <v>1204.4199999999998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50</v>
      </c>
      <c r="I155" s="115">
        <v>82.48</v>
      </c>
      <c r="J155" s="63">
        <v>18</v>
      </c>
      <c r="K155" s="115">
        <v>20.52</v>
      </c>
      <c r="L155" s="63">
        <v>17</v>
      </c>
      <c r="M155" s="115">
        <v>57</v>
      </c>
      <c r="N155" s="63">
        <v>36</v>
      </c>
      <c r="O155" s="115">
        <v>77.98</v>
      </c>
      <c r="P155" s="63">
        <v>4</v>
      </c>
      <c r="Q155" s="115">
        <v>2.86</v>
      </c>
      <c r="R155" s="63">
        <f t="shared" ref="R155:S186" si="5">+H155+J155+L155+N155+P155</f>
        <v>125</v>
      </c>
      <c r="S155" s="115">
        <f>+I155+K155+M155+O155+Q155</f>
        <v>240.84000000000003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50</v>
      </c>
      <c r="I157" s="117">
        <v>82.48</v>
      </c>
      <c r="J157" s="116">
        <v>18</v>
      </c>
      <c r="K157" s="117">
        <v>20.52</v>
      </c>
      <c r="L157" s="116">
        <v>17</v>
      </c>
      <c r="M157" s="117">
        <v>57</v>
      </c>
      <c r="N157" s="116">
        <v>36</v>
      </c>
      <c r="O157" s="117">
        <v>77.98</v>
      </c>
      <c r="P157" s="116">
        <v>4</v>
      </c>
      <c r="Q157" s="117">
        <v>2.86</v>
      </c>
      <c r="R157" s="116">
        <f t="shared" si="5"/>
        <v>125</v>
      </c>
      <c r="S157" s="117">
        <f>SUM(S153:S156)</f>
        <v>240.84000000000003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303</v>
      </c>
      <c r="I158" s="117">
        <v>634.96</v>
      </c>
      <c r="J158" s="118">
        <v>377</v>
      </c>
      <c r="K158" s="117">
        <v>9765.25</v>
      </c>
      <c r="L158" s="118">
        <v>70</v>
      </c>
      <c r="M158" s="117">
        <v>2201.83</v>
      </c>
      <c r="N158" s="118">
        <v>535</v>
      </c>
      <c r="O158" s="117">
        <v>27375.34</v>
      </c>
      <c r="P158" s="118">
        <v>11</v>
      </c>
      <c r="Q158" s="117">
        <v>161.21</v>
      </c>
      <c r="R158" s="118">
        <f t="shared" si="5"/>
        <v>1296</v>
      </c>
      <c r="S158" s="117">
        <f>+S157+S152+S150+S143+S130+S99+S91+S89</f>
        <v>40138.590000000004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1173</v>
      </c>
      <c r="I159" s="120">
        <v>21390.19</v>
      </c>
      <c r="J159" s="119">
        <v>702</v>
      </c>
      <c r="K159" s="120">
        <v>38388.080000000002</v>
      </c>
      <c r="L159" s="119">
        <v>96</v>
      </c>
      <c r="M159" s="120">
        <v>12524.38</v>
      </c>
      <c r="N159" s="119">
        <v>786</v>
      </c>
      <c r="O159" s="120">
        <v>131040</v>
      </c>
      <c r="P159" s="119">
        <v>22</v>
      </c>
      <c r="Q159" s="120">
        <v>571.29</v>
      </c>
      <c r="R159" s="119">
        <f t="shared" si="5"/>
        <v>2779</v>
      </c>
      <c r="S159" s="120">
        <f>+S158+S78</f>
        <v>203913.94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0</v>
      </c>
      <c r="I174" s="117">
        <v>0</v>
      </c>
      <c r="J174" s="116">
        <v>0</v>
      </c>
      <c r="K174" s="117">
        <v>0</v>
      </c>
      <c r="L174" s="116">
        <v>0</v>
      </c>
      <c r="M174" s="117">
        <v>0</v>
      </c>
      <c r="N174" s="116">
        <v>0</v>
      </c>
      <c r="O174" s="117">
        <v>0</v>
      </c>
      <c r="P174" s="116">
        <v>0</v>
      </c>
      <c r="Q174" s="117">
        <v>0</v>
      </c>
      <c r="R174" s="116">
        <f t="shared" si="5"/>
        <v>0</v>
      </c>
      <c r="S174" s="117">
        <f>SUM(S160:S173)</f>
        <v>0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0</v>
      </c>
      <c r="I179" s="117">
        <v>0</v>
      </c>
      <c r="J179" s="118">
        <v>0</v>
      </c>
      <c r="K179" s="117">
        <v>0</v>
      </c>
      <c r="L179" s="118">
        <v>0</v>
      </c>
      <c r="M179" s="117">
        <v>0</v>
      </c>
      <c r="N179" s="118">
        <v>0</v>
      </c>
      <c r="O179" s="117">
        <v>0</v>
      </c>
      <c r="P179" s="118">
        <v>0</v>
      </c>
      <c r="Q179" s="117">
        <v>0</v>
      </c>
      <c r="R179" s="118">
        <f t="shared" si="5"/>
        <v>0</v>
      </c>
      <c r="S179" s="117">
        <f>+S178+S174</f>
        <v>0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0</v>
      </c>
      <c r="I180" s="120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f t="shared" si="5"/>
        <v>0</v>
      </c>
      <c r="S180" s="120">
        <f>+S179</f>
        <v>0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117</v>
      </c>
      <c r="I181" s="115">
        <v>22.03</v>
      </c>
      <c r="J181" s="63">
        <v>117</v>
      </c>
      <c r="K181" s="115">
        <v>21.08</v>
      </c>
      <c r="L181" s="63">
        <v>18</v>
      </c>
      <c r="M181" s="115">
        <v>2.0499999999999998</v>
      </c>
      <c r="N181" s="63">
        <v>40</v>
      </c>
      <c r="O181" s="115">
        <v>15.67</v>
      </c>
      <c r="P181" s="63">
        <v>3</v>
      </c>
      <c r="Q181" s="115">
        <v>0.35</v>
      </c>
      <c r="R181" s="63">
        <f t="shared" si="5"/>
        <v>295</v>
      </c>
      <c r="S181" s="115">
        <f t="shared" si="5"/>
        <v>61.18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0</v>
      </c>
      <c r="K182" s="115">
        <v>0</v>
      </c>
      <c r="L182" s="63">
        <v>0</v>
      </c>
      <c r="M182" s="115">
        <v>0</v>
      </c>
      <c r="N182" s="63">
        <v>1</v>
      </c>
      <c r="O182" s="115">
        <v>0.68</v>
      </c>
      <c r="P182" s="63">
        <v>0</v>
      </c>
      <c r="Q182" s="115">
        <v>0</v>
      </c>
      <c r="R182" s="63">
        <f t="shared" si="5"/>
        <v>1</v>
      </c>
      <c r="S182" s="115">
        <f t="shared" si="5"/>
        <v>0.68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0</v>
      </c>
      <c r="I183" s="115">
        <v>0</v>
      </c>
      <c r="J183" s="63">
        <v>0</v>
      </c>
      <c r="K183" s="115">
        <v>0</v>
      </c>
      <c r="L183" s="63">
        <v>0</v>
      </c>
      <c r="M183" s="115">
        <v>0</v>
      </c>
      <c r="N183" s="63">
        <v>1</v>
      </c>
      <c r="O183" s="115">
        <v>0.03</v>
      </c>
      <c r="P183" s="63">
        <v>0</v>
      </c>
      <c r="Q183" s="115">
        <v>0</v>
      </c>
      <c r="R183" s="63">
        <f t="shared" si="5"/>
        <v>1</v>
      </c>
      <c r="S183" s="115">
        <f t="shared" si="5"/>
        <v>0.03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0</v>
      </c>
      <c r="I184" s="115">
        <v>0</v>
      </c>
      <c r="J184" s="63">
        <v>0</v>
      </c>
      <c r="K184" s="115">
        <v>0</v>
      </c>
      <c r="L184" s="63">
        <v>0</v>
      </c>
      <c r="M184" s="115">
        <v>0</v>
      </c>
      <c r="N184" s="63">
        <v>0</v>
      </c>
      <c r="O184" s="115">
        <v>0</v>
      </c>
      <c r="P184" s="63">
        <v>0</v>
      </c>
      <c r="Q184" s="115">
        <v>0</v>
      </c>
      <c r="R184" s="63">
        <f t="shared" si="5"/>
        <v>0</v>
      </c>
      <c r="S184" s="115">
        <f t="shared" si="5"/>
        <v>0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2</v>
      </c>
      <c r="I185" s="115">
        <v>0.21</v>
      </c>
      <c r="J185" s="63">
        <v>7</v>
      </c>
      <c r="K185" s="115">
        <v>1.18</v>
      </c>
      <c r="L185" s="63">
        <v>1</v>
      </c>
      <c r="M185" s="115">
        <v>0.51</v>
      </c>
      <c r="N185" s="63">
        <v>25</v>
      </c>
      <c r="O185" s="115">
        <v>16.21</v>
      </c>
      <c r="P185" s="63">
        <v>0</v>
      </c>
      <c r="Q185" s="115">
        <v>0</v>
      </c>
      <c r="R185" s="63">
        <f t="shared" si="5"/>
        <v>35</v>
      </c>
      <c r="S185" s="115">
        <f t="shared" si="5"/>
        <v>18.11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0</v>
      </c>
      <c r="I186" s="115">
        <v>0</v>
      </c>
      <c r="J186" s="63">
        <v>3</v>
      </c>
      <c r="K186" s="115">
        <v>0.41</v>
      </c>
      <c r="L186" s="63">
        <v>0</v>
      </c>
      <c r="M186" s="115">
        <v>0</v>
      </c>
      <c r="N186" s="63">
        <v>25</v>
      </c>
      <c r="O186" s="115">
        <v>10.77</v>
      </c>
      <c r="P186" s="63">
        <v>0</v>
      </c>
      <c r="Q186" s="115">
        <v>0</v>
      </c>
      <c r="R186" s="63">
        <f t="shared" si="5"/>
        <v>28</v>
      </c>
      <c r="S186" s="115">
        <f t="shared" si="5"/>
        <v>11.18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119</v>
      </c>
      <c r="I187" s="117">
        <v>22.24</v>
      </c>
      <c r="J187" s="118">
        <v>125</v>
      </c>
      <c r="K187" s="117">
        <v>22.67</v>
      </c>
      <c r="L187" s="118">
        <v>19</v>
      </c>
      <c r="M187" s="117">
        <v>2.56</v>
      </c>
      <c r="N187" s="118">
        <v>89</v>
      </c>
      <c r="O187" s="117">
        <v>43.36</v>
      </c>
      <c r="P187" s="118">
        <v>3</v>
      </c>
      <c r="Q187" s="117">
        <v>0.35</v>
      </c>
      <c r="R187" s="118">
        <f t="shared" ref="R187:R194" si="6">+H187+J187+L187+N187+P187</f>
        <v>355</v>
      </c>
      <c r="S187" s="117">
        <f>SUM(S181:S186)</f>
        <v>91.18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119</v>
      </c>
      <c r="I188" s="117">
        <v>22.24</v>
      </c>
      <c r="J188" s="118">
        <v>125</v>
      </c>
      <c r="K188" s="117">
        <v>22.67</v>
      </c>
      <c r="L188" s="118">
        <v>19</v>
      </c>
      <c r="M188" s="117">
        <v>2.56</v>
      </c>
      <c r="N188" s="118">
        <v>89</v>
      </c>
      <c r="O188" s="117">
        <v>43.36</v>
      </c>
      <c r="P188" s="118">
        <v>3</v>
      </c>
      <c r="Q188" s="117">
        <v>0.35</v>
      </c>
      <c r="R188" s="118">
        <f t="shared" si="6"/>
        <v>355</v>
      </c>
      <c r="S188" s="117">
        <f>+S187</f>
        <v>91.18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119</v>
      </c>
      <c r="I189" s="120">
        <v>22.24</v>
      </c>
      <c r="J189" s="119">
        <v>125</v>
      </c>
      <c r="K189" s="120">
        <v>22.67</v>
      </c>
      <c r="L189" s="119">
        <v>19</v>
      </c>
      <c r="M189" s="120">
        <v>2.56</v>
      </c>
      <c r="N189" s="119">
        <v>89</v>
      </c>
      <c r="O189" s="120">
        <v>43.36</v>
      </c>
      <c r="P189" s="119">
        <v>3</v>
      </c>
      <c r="Q189" s="120">
        <v>0.35</v>
      </c>
      <c r="R189" s="119">
        <f t="shared" si="6"/>
        <v>355</v>
      </c>
      <c r="S189" s="120">
        <f>+S188</f>
        <v>91.18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21412.43</v>
      </c>
      <c r="J195" s="117"/>
      <c r="K195" s="121">
        <f>+K194+K189+K180+K159</f>
        <v>38410.75</v>
      </c>
      <c r="L195" s="117"/>
      <c r="M195" s="121">
        <f>+M194+M189+M180+M159</f>
        <v>12526.939999999999</v>
      </c>
      <c r="N195" s="117"/>
      <c r="O195" s="121">
        <f>+O194+O189+O180+O159</f>
        <v>131083.35999999999</v>
      </c>
      <c r="P195" s="117"/>
      <c r="Q195" s="121">
        <f>+Q194+Q189+Q180+Q159</f>
        <v>571.64</v>
      </c>
      <c r="R195" s="117"/>
      <c r="S195" s="121">
        <f>+S194+S189+S180+S159</f>
        <v>204005.12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3" customWidth="1"/>
    <col min="2" max="2" width="0.5" style="324" customWidth="1"/>
    <col min="3" max="3" width="18.125" style="328" customWidth="1"/>
    <col min="4" max="4" width="0.5" style="325" customWidth="1"/>
    <col min="5" max="5" width="26.875" style="328" customWidth="1"/>
    <col min="6" max="6" width="0.5" style="326" customWidth="1"/>
    <col min="7" max="7" width="55" style="329" bestFit="1" customWidth="1"/>
    <col min="8" max="8" width="15.625" style="330" customWidth="1"/>
    <col min="9" max="9" width="15.625" style="331" customWidth="1"/>
    <col min="10" max="17" width="15.625" style="323" customWidth="1"/>
    <col min="18" max="18" width="15.125" style="323" bestFit="1" customWidth="1"/>
    <col min="19" max="19" width="12.625" style="323" bestFit="1" customWidth="1"/>
    <col min="20" max="16384" width="9" style="323"/>
  </cols>
  <sheetData>
    <row r="1" spans="1:19" x14ac:dyDescent="0.25">
      <c r="A1" s="382" t="s">
        <v>638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6"/>
      <c r="C2" s="112"/>
      <c r="D2" s="286"/>
      <c r="E2" s="112"/>
      <c r="F2" s="292"/>
      <c r="G2" s="112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9" x14ac:dyDescent="0.25">
      <c r="A3" s="420" t="s">
        <v>223</v>
      </c>
      <c r="B3" s="287"/>
      <c r="C3" s="418" t="s">
        <v>222</v>
      </c>
      <c r="D3" s="289"/>
      <c r="E3" s="418" t="s">
        <v>221</v>
      </c>
      <c r="F3" s="293"/>
      <c r="G3" s="420" t="s">
        <v>220</v>
      </c>
      <c r="H3" s="414" t="s">
        <v>536</v>
      </c>
      <c r="I3" s="415"/>
      <c r="J3" s="414" t="s">
        <v>537</v>
      </c>
      <c r="K3" s="415"/>
      <c r="L3" s="414" t="s">
        <v>538</v>
      </c>
      <c r="M3" s="415"/>
      <c r="N3" s="414" t="s">
        <v>539</v>
      </c>
      <c r="O3" s="415"/>
      <c r="P3" s="414" t="s">
        <v>540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91</v>
      </c>
      <c r="I5" s="115">
        <v>49.55</v>
      </c>
      <c r="J5" s="63">
        <v>6</v>
      </c>
      <c r="K5" s="115">
        <v>0.94</v>
      </c>
      <c r="L5" s="63">
        <v>9</v>
      </c>
      <c r="M5" s="115">
        <v>29.28</v>
      </c>
      <c r="N5" s="63">
        <v>48</v>
      </c>
      <c r="O5" s="115">
        <v>401.75</v>
      </c>
      <c r="P5" s="63">
        <v>282</v>
      </c>
      <c r="Q5" s="115">
        <v>4218.63</v>
      </c>
      <c r="R5" s="63">
        <f t="shared" ref="R5:S20" si="0">+H5+J5+L5+N5+P5</f>
        <v>436</v>
      </c>
      <c r="S5" s="115">
        <f t="shared" si="0"/>
        <v>4700.1499999999996</v>
      </c>
    </row>
    <row r="6" spans="1:19" x14ac:dyDescent="0.25">
      <c r="A6" s="402"/>
      <c r="B6" s="291"/>
      <c r="C6" s="405"/>
      <c r="D6" s="291"/>
      <c r="E6" s="405"/>
      <c r="G6" s="114" t="s">
        <v>215</v>
      </c>
      <c r="H6" s="63">
        <v>16</v>
      </c>
      <c r="I6" s="115">
        <v>25.55</v>
      </c>
      <c r="J6" s="63">
        <v>0</v>
      </c>
      <c r="K6" s="115">
        <v>0</v>
      </c>
      <c r="L6" s="63">
        <v>8</v>
      </c>
      <c r="M6" s="115">
        <v>42.29</v>
      </c>
      <c r="N6" s="63">
        <v>1</v>
      </c>
      <c r="O6" s="115">
        <v>7.0000000000000007E-2</v>
      </c>
      <c r="P6" s="63">
        <v>60</v>
      </c>
      <c r="Q6" s="115">
        <v>131.65</v>
      </c>
      <c r="R6" s="63">
        <f t="shared" si="0"/>
        <v>85</v>
      </c>
      <c r="S6" s="115">
        <f t="shared" si="0"/>
        <v>199.56</v>
      </c>
    </row>
    <row r="7" spans="1:19" x14ac:dyDescent="0.25">
      <c r="A7" s="402"/>
      <c r="B7" s="291"/>
      <c r="C7" s="405"/>
      <c r="D7" s="291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0.14000000000000001</v>
      </c>
      <c r="P7" s="63">
        <v>1</v>
      </c>
      <c r="Q7" s="115">
        <v>1.48</v>
      </c>
      <c r="R7" s="63">
        <f t="shared" si="0"/>
        <v>2</v>
      </c>
      <c r="S7" s="115">
        <f t="shared" si="0"/>
        <v>1.62</v>
      </c>
    </row>
    <row r="8" spans="1:19" x14ac:dyDescent="0.25">
      <c r="A8" s="402"/>
      <c r="B8" s="291"/>
      <c r="C8" s="405"/>
      <c r="D8" s="291"/>
      <c r="E8" s="405"/>
      <c r="G8" s="114" t="s">
        <v>213</v>
      </c>
      <c r="H8" s="63">
        <v>5</v>
      </c>
      <c r="I8" s="115">
        <v>5.72</v>
      </c>
      <c r="J8" s="63">
        <v>0</v>
      </c>
      <c r="K8" s="115">
        <v>0</v>
      </c>
      <c r="L8" s="63">
        <v>4</v>
      </c>
      <c r="M8" s="115">
        <v>30.13</v>
      </c>
      <c r="N8" s="63">
        <v>3</v>
      </c>
      <c r="O8" s="115">
        <v>51.13</v>
      </c>
      <c r="P8" s="63">
        <v>131</v>
      </c>
      <c r="Q8" s="115">
        <v>606.22</v>
      </c>
      <c r="R8" s="63">
        <f t="shared" si="0"/>
        <v>143</v>
      </c>
      <c r="S8" s="115">
        <f t="shared" si="0"/>
        <v>693.2</v>
      </c>
    </row>
    <row r="9" spans="1:19" ht="15.75" thickBot="1" x14ac:dyDescent="0.3">
      <c r="A9" s="402"/>
      <c r="B9" s="291"/>
      <c r="C9" s="405"/>
      <c r="D9" s="291"/>
      <c r="E9" s="405"/>
      <c r="G9" s="114" t="s">
        <v>212</v>
      </c>
      <c r="H9" s="63">
        <v>1</v>
      </c>
      <c r="I9" s="115">
        <v>0.74</v>
      </c>
      <c r="J9" s="63">
        <v>1</v>
      </c>
      <c r="K9" s="115">
        <v>0.43</v>
      </c>
      <c r="L9" s="63">
        <v>1</v>
      </c>
      <c r="M9" s="115">
        <v>0.28000000000000003</v>
      </c>
      <c r="N9" s="63">
        <v>5</v>
      </c>
      <c r="O9" s="115">
        <v>117.24</v>
      </c>
      <c r="P9" s="63">
        <v>30</v>
      </c>
      <c r="Q9" s="115">
        <v>76.430000000000007</v>
      </c>
      <c r="R9" s="63">
        <f t="shared" si="0"/>
        <v>38</v>
      </c>
      <c r="S9" s="115">
        <f t="shared" si="0"/>
        <v>195.12</v>
      </c>
    </row>
    <row r="10" spans="1:19" ht="15.75" thickTop="1" x14ac:dyDescent="0.25">
      <c r="A10" s="402"/>
      <c r="B10" s="291"/>
      <c r="C10" s="405"/>
      <c r="D10" s="291"/>
      <c r="E10" s="413"/>
      <c r="F10" s="294"/>
      <c r="G10" s="82" t="s">
        <v>211</v>
      </c>
      <c r="H10" s="116">
        <v>103</v>
      </c>
      <c r="I10" s="117">
        <v>81.56</v>
      </c>
      <c r="J10" s="116">
        <v>7</v>
      </c>
      <c r="K10" s="117">
        <v>1.37</v>
      </c>
      <c r="L10" s="116">
        <v>20</v>
      </c>
      <c r="M10" s="117">
        <v>101.98</v>
      </c>
      <c r="N10" s="116">
        <v>51</v>
      </c>
      <c r="O10" s="117">
        <v>570.33000000000004</v>
      </c>
      <c r="P10" s="116">
        <v>291</v>
      </c>
      <c r="Q10" s="117">
        <v>5034.41</v>
      </c>
      <c r="R10" s="116">
        <f t="shared" si="0"/>
        <v>472</v>
      </c>
      <c r="S10" s="117">
        <f>SUM(S5:S9)</f>
        <v>5789.65</v>
      </c>
    </row>
    <row r="11" spans="1:19" ht="15" customHeight="1" x14ac:dyDescent="0.25">
      <c r="A11" s="402"/>
      <c r="B11" s="291"/>
      <c r="C11" s="405"/>
      <c r="D11" s="285"/>
      <c r="E11" s="412" t="s">
        <v>210</v>
      </c>
      <c r="F11" s="294"/>
      <c r="G11" s="114" t="s">
        <v>209</v>
      </c>
      <c r="H11" s="63">
        <v>0</v>
      </c>
      <c r="I11" s="115">
        <v>0</v>
      </c>
      <c r="J11" s="63">
        <v>0</v>
      </c>
      <c r="K11" s="115">
        <v>0</v>
      </c>
      <c r="L11" s="63">
        <v>0</v>
      </c>
      <c r="M11" s="115">
        <v>0</v>
      </c>
      <c r="N11" s="63">
        <v>3</v>
      </c>
      <c r="O11" s="115">
        <v>49.44</v>
      </c>
      <c r="P11" s="63">
        <v>52</v>
      </c>
      <c r="Q11" s="115">
        <v>216.66</v>
      </c>
      <c r="R11" s="63">
        <f t="shared" si="0"/>
        <v>55</v>
      </c>
      <c r="S11" s="115">
        <f t="shared" si="0"/>
        <v>266.10000000000002</v>
      </c>
    </row>
    <row r="12" spans="1:19" x14ac:dyDescent="0.25">
      <c r="A12" s="402"/>
      <c r="B12" s="291"/>
      <c r="C12" s="405"/>
      <c r="D12" s="285"/>
      <c r="E12" s="405"/>
      <c r="F12" s="294"/>
      <c r="G12" s="114" t="s">
        <v>208</v>
      </c>
      <c r="H12" s="63">
        <v>1306</v>
      </c>
      <c r="I12" s="115">
        <v>4590.6099999999997</v>
      </c>
      <c r="J12" s="63">
        <v>68</v>
      </c>
      <c r="K12" s="115">
        <v>198.69</v>
      </c>
      <c r="L12" s="63">
        <v>3</v>
      </c>
      <c r="M12" s="115">
        <v>14.14</v>
      </c>
      <c r="N12" s="63">
        <v>53</v>
      </c>
      <c r="O12" s="115">
        <v>2172.08</v>
      </c>
      <c r="P12" s="63">
        <v>4</v>
      </c>
      <c r="Q12" s="115">
        <v>5</v>
      </c>
      <c r="R12" s="63">
        <f t="shared" si="0"/>
        <v>1434</v>
      </c>
      <c r="S12" s="115">
        <f t="shared" si="0"/>
        <v>6980.5199999999995</v>
      </c>
    </row>
    <row r="13" spans="1:19" x14ac:dyDescent="0.25">
      <c r="A13" s="402"/>
      <c r="B13" s="291"/>
      <c r="C13" s="405"/>
      <c r="D13" s="285"/>
      <c r="E13" s="405"/>
      <c r="F13" s="294"/>
      <c r="G13" s="114" t="s">
        <v>207</v>
      </c>
      <c r="H13" s="63">
        <v>18</v>
      </c>
      <c r="I13" s="115">
        <v>40.54</v>
      </c>
      <c r="J13" s="63">
        <v>3</v>
      </c>
      <c r="K13" s="115">
        <v>3.83</v>
      </c>
      <c r="L13" s="63">
        <v>0</v>
      </c>
      <c r="M13" s="115">
        <v>0</v>
      </c>
      <c r="N13" s="63">
        <v>0</v>
      </c>
      <c r="O13" s="115">
        <v>0</v>
      </c>
      <c r="P13" s="63">
        <v>0</v>
      </c>
      <c r="Q13" s="115">
        <v>0</v>
      </c>
      <c r="R13" s="63">
        <f t="shared" si="0"/>
        <v>21</v>
      </c>
      <c r="S13" s="115">
        <f t="shared" si="0"/>
        <v>44.37</v>
      </c>
    </row>
    <row r="14" spans="1:19" x14ac:dyDescent="0.25">
      <c r="A14" s="402"/>
      <c r="B14" s="291"/>
      <c r="C14" s="405"/>
      <c r="D14" s="285"/>
      <c r="E14" s="405"/>
      <c r="F14" s="294"/>
      <c r="G14" s="114" t="s">
        <v>206</v>
      </c>
      <c r="H14" s="63">
        <v>843</v>
      </c>
      <c r="I14" s="115">
        <v>4056</v>
      </c>
      <c r="J14" s="63">
        <v>56</v>
      </c>
      <c r="K14" s="115">
        <v>127.69</v>
      </c>
      <c r="L14" s="63">
        <v>0</v>
      </c>
      <c r="M14" s="115">
        <v>0</v>
      </c>
      <c r="N14" s="63">
        <v>9</v>
      </c>
      <c r="O14" s="115">
        <v>46.3</v>
      </c>
      <c r="P14" s="63">
        <v>0</v>
      </c>
      <c r="Q14" s="115">
        <v>0</v>
      </c>
      <c r="R14" s="63">
        <f t="shared" si="0"/>
        <v>908</v>
      </c>
      <c r="S14" s="115">
        <f t="shared" si="0"/>
        <v>4229.99</v>
      </c>
    </row>
    <row r="15" spans="1:19" x14ac:dyDescent="0.25">
      <c r="A15" s="402"/>
      <c r="B15" s="291"/>
      <c r="C15" s="405"/>
      <c r="D15" s="285"/>
      <c r="E15" s="405"/>
      <c r="F15" s="294"/>
      <c r="G15" s="114" t="s">
        <v>205</v>
      </c>
      <c r="H15" s="63">
        <v>103</v>
      </c>
      <c r="I15" s="115">
        <v>120.57</v>
      </c>
      <c r="J15" s="63">
        <v>17</v>
      </c>
      <c r="K15" s="115">
        <v>102.77</v>
      </c>
      <c r="L15" s="63">
        <v>9</v>
      </c>
      <c r="M15" s="115">
        <v>75.849999999999994</v>
      </c>
      <c r="N15" s="63">
        <v>27</v>
      </c>
      <c r="O15" s="115">
        <v>332.82</v>
      </c>
      <c r="P15" s="63">
        <v>0</v>
      </c>
      <c r="Q15" s="115">
        <v>0</v>
      </c>
      <c r="R15" s="63">
        <f t="shared" si="0"/>
        <v>156</v>
      </c>
      <c r="S15" s="115">
        <f t="shared" si="0"/>
        <v>632.01</v>
      </c>
    </row>
    <row r="16" spans="1:19" x14ac:dyDescent="0.25">
      <c r="A16" s="402"/>
      <c r="B16" s="291"/>
      <c r="C16" s="405"/>
      <c r="D16" s="285"/>
      <c r="E16" s="405"/>
      <c r="F16" s="294"/>
      <c r="G16" s="114" t="s">
        <v>204</v>
      </c>
      <c r="H16" s="63">
        <v>0</v>
      </c>
      <c r="I16" s="115">
        <v>0</v>
      </c>
      <c r="J16" s="63">
        <v>0</v>
      </c>
      <c r="K16" s="115">
        <v>0</v>
      </c>
      <c r="L16" s="63">
        <v>0</v>
      </c>
      <c r="M16" s="115">
        <v>0</v>
      </c>
      <c r="N16" s="63">
        <v>0</v>
      </c>
      <c r="O16" s="115">
        <v>0</v>
      </c>
      <c r="P16" s="63">
        <v>0</v>
      </c>
      <c r="Q16" s="115">
        <v>0</v>
      </c>
      <c r="R16" s="63">
        <f t="shared" si="0"/>
        <v>0</v>
      </c>
      <c r="S16" s="115">
        <f t="shared" si="0"/>
        <v>0</v>
      </c>
    </row>
    <row r="17" spans="1:19" x14ac:dyDescent="0.25">
      <c r="A17" s="402"/>
      <c r="B17" s="291"/>
      <c r="C17" s="405"/>
      <c r="D17" s="285"/>
      <c r="E17" s="405"/>
      <c r="F17" s="294"/>
      <c r="G17" s="114" t="s">
        <v>203</v>
      </c>
      <c r="H17" s="63">
        <v>2</v>
      </c>
      <c r="I17" s="115">
        <v>5.35</v>
      </c>
      <c r="J17" s="63">
        <v>1</v>
      </c>
      <c r="K17" s="115">
        <v>0.88</v>
      </c>
      <c r="L17" s="63">
        <v>0</v>
      </c>
      <c r="M17" s="115">
        <v>0</v>
      </c>
      <c r="N17" s="63">
        <v>5</v>
      </c>
      <c r="O17" s="115">
        <v>33.159999999999997</v>
      </c>
      <c r="P17" s="63">
        <v>1</v>
      </c>
      <c r="Q17" s="115">
        <v>1.71</v>
      </c>
      <c r="R17" s="63">
        <f t="shared" si="0"/>
        <v>9</v>
      </c>
      <c r="S17" s="115">
        <f t="shared" si="0"/>
        <v>41.099999999999994</v>
      </c>
    </row>
    <row r="18" spans="1:19" ht="15.75" thickBot="1" x14ac:dyDescent="0.3">
      <c r="A18" s="402"/>
      <c r="B18" s="291"/>
      <c r="C18" s="405"/>
      <c r="D18" s="285"/>
      <c r="E18" s="405"/>
      <c r="F18" s="294"/>
      <c r="G18" s="114" t="s">
        <v>202</v>
      </c>
      <c r="H18" s="63">
        <v>5</v>
      </c>
      <c r="I18" s="115">
        <v>2.83</v>
      </c>
      <c r="J18" s="63">
        <v>1</v>
      </c>
      <c r="K18" s="115">
        <v>0.32</v>
      </c>
      <c r="L18" s="63">
        <v>1</v>
      </c>
      <c r="M18" s="115">
        <v>1.21</v>
      </c>
      <c r="N18" s="63">
        <v>3</v>
      </c>
      <c r="O18" s="115">
        <v>3.46</v>
      </c>
      <c r="P18" s="63">
        <v>5</v>
      </c>
      <c r="Q18" s="115">
        <v>0.75</v>
      </c>
      <c r="R18" s="63">
        <f t="shared" si="0"/>
        <v>15</v>
      </c>
      <c r="S18" s="115">
        <f t="shared" si="0"/>
        <v>8.57</v>
      </c>
    </row>
    <row r="19" spans="1:19" ht="15.75" thickTop="1" x14ac:dyDescent="0.25">
      <c r="A19" s="402"/>
      <c r="B19" s="291"/>
      <c r="C19" s="405"/>
      <c r="D19" s="285"/>
      <c r="E19" s="413"/>
      <c r="F19" s="294"/>
      <c r="G19" s="82" t="s">
        <v>201</v>
      </c>
      <c r="H19" s="116">
        <v>2014</v>
      </c>
      <c r="I19" s="117">
        <v>8815.9</v>
      </c>
      <c r="J19" s="116">
        <v>137</v>
      </c>
      <c r="K19" s="117">
        <v>434.18</v>
      </c>
      <c r="L19" s="116">
        <v>12</v>
      </c>
      <c r="M19" s="117">
        <v>91.2</v>
      </c>
      <c r="N19" s="116">
        <v>93</v>
      </c>
      <c r="O19" s="117">
        <v>2637.26</v>
      </c>
      <c r="P19" s="116">
        <v>57</v>
      </c>
      <c r="Q19" s="117">
        <v>224.12</v>
      </c>
      <c r="R19" s="116">
        <f t="shared" si="0"/>
        <v>2313</v>
      </c>
      <c r="S19" s="117">
        <f>SUM(S11:S18)</f>
        <v>12202.66</v>
      </c>
    </row>
    <row r="20" spans="1:19" ht="15" customHeight="1" x14ac:dyDescent="0.25">
      <c r="A20" s="402"/>
      <c r="B20" s="291"/>
      <c r="C20" s="405"/>
      <c r="D20" s="285"/>
      <c r="E20" s="412" t="s">
        <v>200</v>
      </c>
      <c r="F20" s="294"/>
      <c r="G20" s="114" t="s">
        <v>199</v>
      </c>
      <c r="H20" s="63">
        <v>79</v>
      </c>
      <c r="I20" s="115">
        <v>73.790000000000006</v>
      </c>
      <c r="J20" s="63">
        <v>33</v>
      </c>
      <c r="K20" s="115">
        <v>54.18</v>
      </c>
      <c r="L20" s="63">
        <v>68</v>
      </c>
      <c r="M20" s="115">
        <v>247.56</v>
      </c>
      <c r="N20" s="63">
        <v>28</v>
      </c>
      <c r="O20" s="115">
        <v>324.02</v>
      </c>
      <c r="P20" s="63">
        <v>4</v>
      </c>
      <c r="Q20" s="115">
        <v>5.74</v>
      </c>
      <c r="R20" s="63">
        <f t="shared" si="0"/>
        <v>212</v>
      </c>
      <c r="S20" s="115">
        <f t="shared" si="0"/>
        <v>705.29</v>
      </c>
    </row>
    <row r="21" spans="1:19" x14ac:dyDescent="0.25">
      <c r="A21" s="402"/>
      <c r="B21" s="291"/>
      <c r="C21" s="405"/>
      <c r="D21" s="285"/>
      <c r="E21" s="405"/>
      <c r="F21" s="294"/>
      <c r="G21" s="114" t="s">
        <v>198</v>
      </c>
      <c r="H21" s="63">
        <v>496</v>
      </c>
      <c r="I21" s="115">
        <v>957.44</v>
      </c>
      <c r="J21" s="63">
        <v>186</v>
      </c>
      <c r="K21" s="115">
        <v>1135.3599999999999</v>
      </c>
      <c r="L21" s="63">
        <v>1</v>
      </c>
      <c r="M21" s="115">
        <v>0.09</v>
      </c>
      <c r="N21" s="63">
        <v>9</v>
      </c>
      <c r="O21" s="115">
        <v>33.54</v>
      </c>
      <c r="P21" s="63">
        <v>0</v>
      </c>
      <c r="Q21" s="115">
        <v>0</v>
      </c>
      <c r="R21" s="63">
        <f t="shared" ref="R21:S54" si="1">+H21+J21+L21+N21+P21</f>
        <v>692</v>
      </c>
      <c r="S21" s="115">
        <f t="shared" si="1"/>
        <v>2126.4300000000003</v>
      </c>
    </row>
    <row r="22" spans="1:19" x14ac:dyDescent="0.25">
      <c r="A22" s="402"/>
      <c r="B22" s="291"/>
      <c r="C22" s="405"/>
      <c r="D22" s="285"/>
      <c r="E22" s="405"/>
      <c r="F22" s="294"/>
      <c r="G22" s="114" t="s">
        <v>197</v>
      </c>
      <c r="H22" s="63">
        <v>3</v>
      </c>
      <c r="I22" s="115">
        <v>4.9400000000000004</v>
      </c>
      <c r="J22" s="63">
        <v>19</v>
      </c>
      <c r="K22" s="115">
        <v>43.7</v>
      </c>
      <c r="L22" s="63">
        <v>20</v>
      </c>
      <c r="M22" s="115">
        <v>55.75</v>
      </c>
      <c r="N22" s="63">
        <v>7</v>
      </c>
      <c r="O22" s="115">
        <v>44.94</v>
      </c>
      <c r="P22" s="63">
        <v>2</v>
      </c>
      <c r="Q22" s="115">
        <v>2.74</v>
      </c>
      <c r="R22" s="63">
        <f t="shared" si="1"/>
        <v>51</v>
      </c>
      <c r="S22" s="115">
        <f t="shared" si="1"/>
        <v>152.07</v>
      </c>
    </row>
    <row r="23" spans="1:19" x14ac:dyDescent="0.25">
      <c r="A23" s="402"/>
      <c r="B23" s="291"/>
      <c r="C23" s="405"/>
      <c r="D23" s="285"/>
      <c r="E23" s="405"/>
      <c r="F23" s="294"/>
      <c r="G23" s="114" t="s">
        <v>196</v>
      </c>
      <c r="H23" s="63">
        <v>74</v>
      </c>
      <c r="I23" s="115">
        <v>87.62</v>
      </c>
      <c r="J23" s="63">
        <v>7</v>
      </c>
      <c r="K23" s="115">
        <v>6.26</v>
      </c>
      <c r="L23" s="63">
        <v>5</v>
      </c>
      <c r="M23" s="115">
        <v>8.19</v>
      </c>
      <c r="N23" s="63">
        <v>6</v>
      </c>
      <c r="O23" s="115">
        <v>17.100000000000001</v>
      </c>
      <c r="P23" s="63">
        <v>10</v>
      </c>
      <c r="Q23" s="115">
        <v>6.91</v>
      </c>
      <c r="R23" s="63">
        <f t="shared" si="1"/>
        <v>102</v>
      </c>
      <c r="S23" s="115">
        <f t="shared" si="1"/>
        <v>126.08000000000001</v>
      </c>
    </row>
    <row r="24" spans="1:19" x14ac:dyDescent="0.25">
      <c r="A24" s="402"/>
      <c r="B24" s="291"/>
      <c r="C24" s="405"/>
      <c r="D24" s="285"/>
      <c r="E24" s="405"/>
      <c r="F24" s="294"/>
      <c r="G24" s="114" t="s">
        <v>195</v>
      </c>
      <c r="H24" s="63">
        <v>1</v>
      </c>
      <c r="I24" s="115">
        <v>0.28000000000000003</v>
      </c>
      <c r="J24" s="63">
        <v>2</v>
      </c>
      <c r="K24" s="115">
        <v>2.0299999999999998</v>
      </c>
      <c r="L24" s="63">
        <v>9</v>
      </c>
      <c r="M24" s="115">
        <v>24.75</v>
      </c>
      <c r="N24" s="63">
        <v>0</v>
      </c>
      <c r="O24" s="115">
        <v>0</v>
      </c>
      <c r="P24" s="63">
        <v>0</v>
      </c>
      <c r="Q24" s="115">
        <v>0</v>
      </c>
      <c r="R24" s="63">
        <f t="shared" si="1"/>
        <v>12</v>
      </c>
      <c r="S24" s="115">
        <f t="shared" si="1"/>
        <v>27.06</v>
      </c>
    </row>
    <row r="25" spans="1:19" x14ac:dyDescent="0.25">
      <c r="A25" s="402"/>
      <c r="B25" s="291"/>
      <c r="C25" s="405"/>
      <c r="D25" s="285"/>
      <c r="E25" s="405"/>
      <c r="F25" s="294"/>
      <c r="G25" s="114" t="s">
        <v>194</v>
      </c>
      <c r="H25" s="63">
        <v>612</v>
      </c>
      <c r="I25" s="115">
        <v>3496.03</v>
      </c>
      <c r="J25" s="63">
        <v>211</v>
      </c>
      <c r="K25" s="115">
        <v>1063.4000000000001</v>
      </c>
      <c r="L25" s="63">
        <v>335</v>
      </c>
      <c r="M25" s="115">
        <v>1826.63</v>
      </c>
      <c r="N25" s="63">
        <v>10</v>
      </c>
      <c r="O25" s="115">
        <v>104.98</v>
      </c>
      <c r="P25" s="63">
        <v>0</v>
      </c>
      <c r="Q25" s="115">
        <v>0</v>
      </c>
      <c r="R25" s="63">
        <f t="shared" si="1"/>
        <v>1168</v>
      </c>
      <c r="S25" s="115">
        <f t="shared" si="1"/>
        <v>6491.04</v>
      </c>
    </row>
    <row r="26" spans="1:19" x14ac:dyDescent="0.25">
      <c r="A26" s="402"/>
      <c r="B26" s="291"/>
      <c r="C26" s="405"/>
      <c r="D26" s="285"/>
      <c r="E26" s="405"/>
      <c r="F26" s="294"/>
      <c r="G26" s="114" t="s">
        <v>193</v>
      </c>
      <c r="H26" s="63">
        <v>32</v>
      </c>
      <c r="I26" s="115">
        <v>25.57</v>
      </c>
      <c r="J26" s="63">
        <v>42</v>
      </c>
      <c r="K26" s="115">
        <v>57.99</v>
      </c>
      <c r="L26" s="63">
        <v>11</v>
      </c>
      <c r="M26" s="115">
        <v>28.71</v>
      </c>
      <c r="N26" s="63">
        <v>2</v>
      </c>
      <c r="O26" s="115">
        <v>3.91</v>
      </c>
      <c r="P26" s="63">
        <v>0</v>
      </c>
      <c r="Q26" s="115">
        <v>0</v>
      </c>
      <c r="R26" s="63">
        <f t="shared" si="1"/>
        <v>87</v>
      </c>
      <c r="S26" s="115">
        <f t="shared" si="1"/>
        <v>116.18</v>
      </c>
    </row>
    <row r="27" spans="1:19" x14ac:dyDescent="0.25">
      <c r="A27" s="402"/>
      <c r="B27" s="291"/>
      <c r="C27" s="405"/>
      <c r="D27" s="285"/>
      <c r="E27" s="405"/>
      <c r="F27" s="294"/>
      <c r="G27" s="114" t="s">
        <v>192</v>
      </c>
      <c r="H27" s="63">
        <v>1</v>
      </c>
      <c r="I27" s="115">
        <v>0.17</v>
      </c>
      <c r="J27" s="63">
        <v>0</v>
      </c>
      <c r="K27" s="115">
        <v>0</v>
      </c>
      <c r="L27" s="63">
        <v>1</v>
      </c>
      <c r="M27" s="115">
        <v>0.13</v>
      </c>
      <c r="N27" s="63">
        <v>0</v>
      </c>
      <c r="O27" s="115">
        <v>0</v>
      </c>
      <c r="P27" s="63">
        <v>1</v>
      </c>
      <c r="Q27" s="115">
        <v>0.24</v>
      </c>
      <c r="R27" s="63">
        <f t="shared" si="1"/>
        <v>3</v>
      </c>
      <c r="S27" s="115">
        <f t="shared" si="1"/>
        <v>0.54</v>
      </c>
    </row>
    <row r="28" spans="1:19" x14ac:dyDescent="0.25">
      <c r="A28" s="402"/>
      <c r="B28" s="291"/>
      <c r="C28" s="405"/>
      <c r="D28" s="285"/>
      <c r="E28" s="405"/>
      <c r="F28" s="294"/>
      <c r="G28" s="114" t="s">
        <v>191</v>
      </c>
      <c r="H28" s="63">
        <v>140</v>
      </c>
      <c r="I28" s="115">
        <v>134.36000000000001</v>
      </c>
      <c r="J28" s="63">
        <v>98</v>
      </c>
      <c r="K28" s="115">
        <v>345.76</v>
      </c>
      <c r="L28" s="63">
        <v>589</v>
      </c>
      <c r="M28" s="115">
        <v>4557.6400000000003</v>
      </c>
      <c r="N28" s="63">
        <v>12</v>
      </c>
      <c r="O28" s="115">
        <v>231.34</v>
      </c>
      <c r="P28" s="63">
        <v>0</v>
      </c>
      <c r="Q28" s="115">
        <v>0</v>
      </c>
      <c r="R28" s="63">
        <f t="shared" si="1"/>
        <v>839</v>
      </c>
      <c r="S28" s="115">
        <f t="shared" si="1"/>
        <v>5269.1</v>
      </c>
    </row>
    <row r="29" spans="1:19" x14ac:dyDescent="0.25">
      <c r="A29" s="402"/>
      <c r="B29" s="291"/>
      <c r="C29" s="405"/>
      <c r="D29" s="285"/>
      <c r="E29" s="405"/>
      <c r="F29" s="294"/>
      <c r="G29" s="114" t="s">
        <v>190</v>
      </c>
      <c r="H29" s="63">
        <v>35</v>
      </c>
      <c r="I29" s="115">
        <v>160.47999999999999</v>
      </c>
      <c r="J29" s="63">
        <v>125</v>
      </c>
      <c r="K29" s="115">
        <v>1202.01</v>
      </c>
      <c r="L29" s="63">
        <v>38</v>
      </c>
      <c r="M29" s="115">
        <v>60.59</v>
      </c>
      <c r="N29" s="63">
        <v>10</v>
      </c>
      <c r="O29" s="115">
        <v>193.11</v>
      </c>
      <c r="P29" s="63">
        <v>7</v>
      </c>
      <c r="Q29" s="115">
        <v>16.079999999999998</v>
      </c>
      <c r="R29" s="63">
        <f t="shared" si="1"/>
        <v>215</v>
      </c>
      <c r="S29" s="115">
        <f t="shared" si="1"/>
        <v>1632.27</v>
      </c>
    </row>
    <row r="30" spans="1:19" x14ac:dyDescent="0.25">
      <c r="A30" s="402"/>
      <c r="B30" s="291"/>
      <c r="C30" s="405"/>
      <c r="D30" s="285"/>
      <c r="E30" s="405"/>
      <c r="F30" s="294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91"/>
      <c r="C31" s="405"/>
      <c r="D31" s="285"/>
      <c r="E31" s="405"/>
      <c r="F31" s="294"/>
      <c r="G31" s="114" t="s">
        <v>189</v>
      </c>
      <c r="H31" s="63">
        <v>19</v>
      </c>
      <c r="I31" s="115">
        <v>14.53</v>
      </c>
      <c r="J31" s="63">
        <v>10</v>
      </c>
      <c r="K31" s="115">
        <v>3.31</v>
      </c>
      <c r="L31" s="63">
        <v>2</v>
      </c>
      <c r="M31" s="115">
        <v>6.21</v>
      </c>
      <c r="N31" s="63">
        <v>9</v>
      </c>
      <c r="O31" s="115">
        <v>8.0399999999999991</v>
      </c>
      <c r="P31" s="63">
        <v>4</v>
      </c>
      <c r="Q31" s="115">
        <v>3.54</v>
      </c>
      <c r="R31" s="63">
        <f t="shared" si="1"/>
        <v>44</v>
      </c>
      <c r="S31" s="115">
        <f t="shared" si="1"/>
        <v>35.630000000000003</v>
      </c>
    </row>
    <row r="32" spans="1:19" ht="15.75" thickTop="1" x14ac:dyDescent="0.25">
      <c r="A32" s="402"/>
      <c r="B32" s="291"/>
      <c r="C32" s="405"/>
      <c r="D32" s="285"/>
      <c r="E32" s="413"/>
      <c r="F32" s="294"/>
      <c r="G32" s="82" t="s">
        <v>188</v>
      </c>
      <c r="H32" s="116">
        <v>1036</v>
      </c>
      <c r="I32" s="117">
        <v>4955.21</v>
      </c>
      <c r="J32" s="116">
        <v>442</v>
      </c>
      <c r="K32" s="117">
        <v>3914</v>
      </c>
      <c r="L32" s="116">
        <v>641</v>
      </c>
      <c r="M32" s="117">
        <v>6816.25</v>
      </c>
      <c r="N32" s="116">
        <v>63</v>
      </c>
      <c r="O32" s="117">
        <v>960.98</v>
      </c>
      <c r="P32" s="116">
        <v>24</v>
      </c>
      <c r="Q32" s="117">
        <v>35.25</v>
      </c>
      <c r="R32" s="116">
        <f t="shared" si="1"/>
        <v>2206</v>
      </c>
      <c r="S32" s="117">
        <f>SUM(S20:S31)</f>
        <v>16681.690000000002</v>
      </c>
    </row>
    <row r="33" spans="1:19" ht="15" customHeight="1" x14ac:dyDescent="0.25">
      <c r="A33" s="402" t="s">
        <v>96</v>
      </c>
      <c r="B33" s="291"/>
      <c r="C33" s="405" t="s">
        <v>174</v>
      </c>
      <c r="D33" s="285"/>
      <c r="E33" s="412" t="s">
        <v>187</v>
      </c>
      <c r="F33" s="294"/>
      <c r="G33" s="114" t="s">
        <v>186</v>
      </c>
      <c r="H33" s="63">
        <v>0</v>
      </c>
      <c r="I33" s="115">
        <v>0</v>
      </c>
      <c r="J33" s="63">
        <v>0</v>
      </c>
      <c r="K33" s="115">
        <v>0</v>
      </c>
      <c r="L33" s="63">
        <v>0</v>
      </c>
      <c r="M33" s="115">
        <v>0</v>
      </c>
      <c r="N33" s="63">
        <v>1</v>
      </c>
      <c r="O33" s="115">
        <v>2.27</v>
      </c>
      <c r="P33" s="63">
        <v>55</v>
      </c>
      <c r="Q33" s="115">
        <v>228.31</v>
      </c>
      <c r="R33" s="63">
        <f t="shared" si="1"/>
        <v>56</v>
      </c>
      <c r="S33" s="115">
        <f t="shared" si="1"/>
        <v>230.58</v>
      </c>
    </row>
    <row r="34" spans="1:19" ht="15" customHeight="1" x14ac:dyDescent="0.25">
      <c r="A34" s="402"/>
      <c r="B34" s="291"/>
      <c r="C34" s="405"/>
      <c r="D34" s="285"/>
      <c r="E34" s="405"/>
      <c r="F34" s="294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91"/>
      <c r="C35" s="405"/>
      <c r="D35" s="285"/>
      <c r="E35" s="405"/>
      <c r="F35" s="294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0</v>
      </c>
      <c r="O35" s="115">
        <v>0</v>
      </c>
      <c r="P35" s="63">
        <v>1</v>
      </c>
      <c r="Q35" s="115">
        <v>0.13</v>
      </c>
      <c r="R35" s="63">
        <f t="shared" si="1"/>
        <v>1</v>
      </c>
      <c r="S35" s="115">
        <f t="shared" si="1"/>
        <v>0.13</v>
      </c>
    </row>
    <row r="36" spans="1:19" x14ac:dyDescent="0.25">
      <c r="A36" s="402"/>
      <c r="B36" s="291"/>
      <c r="C36" s="405"/>
      <c r="D36" s="285"/>
      <c r="E36" s="405"/>
      <c r="F36" s="294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1</v>
      </c>
      <c r="Q36" s="115">
        <v>1.6</v>
      </c>
      <c r="R36" s="63">
        <f t="shared" si="1"/>
        <v>1</v>
      </c>
      <c r="S36" s="115">
        <f t="shared" si="1"/>
        <v>1.6</v>
      </c>
    </row>
    <row r="37" spans="1:19" x14ac:dyDescent="0.25">
      <c r="A37" s="402"/>
      <c r="B37" s="291"/>
      <c r="C37" s="405"/>
      <c r="D37" s="285"/>
      <c r="E37" s="405"/>
      <c r="F37" s="294"/>
      <c r="G37" s="114" t="s">
        <v>183</v>
      </c>
      <c r="H37" s="63">
        <v>9</v>
      </c>
      <c r="I37" s="115">
        <v>4.57</v>
      </c>
      <c r="J37" s="63">
        <v>2</v>
      </c>
      <c r="K37" s="115">
        <v>5.14</v>
      </c>
      <c r="L37" s="63">
        <v>3</v>
      </c>
      <c r="M37" s="115">
        <v>1.85</v>
      </c>
      <c r="N37" s="63">
        <v>2</v>
      </c>
      <c r="O37" s="115">
        <v>6.3</v>
      </c>
      <c r="P37" s="63">
        <v>11</v>
      </c>
      <c r="Q37" s="115">
        <v>44.62</v>
      </c>
      <c r="R37" s="63">
        <f t="shared" si="1"/>
        <v>27</v>
      </c>
      <c r="S37" s="115">
        <f t="shared" si="1"/>
        <v>62.48</v>
      </c>
    </row>
    <row r="38" spans="1:19" x14ac:dyDescent="0.25">
      <c r="A38" s="402"/>
      <c r="B38" s="291"/>
      <c r="C38" s="405"/>
      <c r="D38" s="285"/>
      <c r="E38" s="405"/>
      <c r="F38" s="294"/>
      <c r="G38" s="114" t="s">
        <v>182</v>
      </c>
      <c r="H38" s="63">
        <v>0</v>
      </c>
      <c r="I38" s="115">
        <v>0</v>
      </c>
      <c r="J38" s="63">
        <v>0</v>
      </c>
      <c r="K38" s="115">
        <v>0</v>
      </c>
      <c r="L38" s="63">
        <v>1</v>
      </c>
      <c r="M38" s="115">
        <v>0.95</v>
      </c>
      <c r="N38" s="63">
        <v>14</v>
      </c>
      <c r="O38" s="115">
        <v>63.57</v>
      </c>
      <c r="P38" s="63">
        <v>1</v>
      </c>
      <c r="Q38" s="115">
        <v>2.94</v>
      </c>
      <c r="R38" s="63">
        <f t="shared" si="1"/>
        <v>16</v>
      </c>
      <c r="S38" s="115">
        <f t="shared" si="1"/>
        <v>67.459999999999994</v>
      </c>
    </row>
    <row r="39" spans="1:19" x14ac:dyDescent="0.25">
      <c r="A39" s="402"/>
      <c r="B39" s="291"/>
      <c r="C39" s="405"/>
      <c r="D39" s="285"/>
      <c r="E39" s="405"/>
      <c r="F39" s="294"/>
      <c r="G39" s="114" t="s">
        <v>521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91"/>
      <c r="C40" s="405"/>
      <c r="D40" s="285"/>
      <c r="E40" s="405"/>
      <c r="F40" s="294"/>
      <c r="G40" s="114" t="s">
        <v>181</v>
      </c>
      <c r="H40" s="63">
        <v>203</v>
      </c>
      <c r="I40" s="115">
        <v>1150.6199999999999</v>
      </c>
      <c r="J40" s="63">
        <v>134</v>
      </c>
      <c r="K40" s="115">
        <v>388.83</v>
      </c>
      <c r="L40" s="63">
        <v>1</v>
      </c>
      <c r="M40" s="115">
        <v>3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338</v>
      </c>
      <c r="S40" s="115">
        <f t="shared" si="1"/>
        <v>1542.4499999999998</v>
      </c>
    </row>
    <row r="41" spans="1:19" x14ac:dyDescent="0.25">
      <c r="A41" s="402"/>
      <c r="B41" s="291"/>
      <c r="C41" s="405"/>
      <c r="D41" s="285"/>
      <c r="E41" s="405"/>
      <c r="F41" s="294"/>
      <c r="G41" s="114" t="s">
        <v>522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91"/>
      <c r="C42" s="405"/>
      <c r="D42" s="285"/>
      <c r="E42" s="405"/>
      <c r="F42" s="294"/>
      <c r="G42" s="114" t="s">
        <v>423</v>
      </c>
      <c r="H42" s="63">
        <v>0</v>
      </c>
      <c r="I42" s="115">
        <v>0</v>
      </c>
      <c r="J42" s="63">
        <v>0</v>
      </c>
      <c r="K42" s="115">
        <v>0</v>
      </c>
      <c r="L42" s="63">
        <v>0</v>
      </c>
      <c r="M42" s="115">
        <v>0</v>
      </c>
      <c r="N42" s="63">
        <v>0</v>
      </c>
      <c r="O42" s="115">
        <v>0</v>
      </c>
      <c r="P42" s="63">
        <v>0</v>
      </c>
      <c r="Q42" s="115">
        <v>0</v>
      </c>
      <c r="R42" s="63">
        <f t="shared" si="1"/>
        <v>0</v>
      </c>
      <c r="S42" s="115">
        <f t="shared" si="1"/>
        <v>0</v>
      </c>
    </row>
    <row r="43" spans="1:19" x14ac:dyDescent="0.25">
      <c r="A43" s="402"/>
      <c r="B43" s="291"/>
      <c r="C43" s="405"/>
      <c r="D43" s="285"/>
      <c r="E43" s="405"/>
      <c r="F43" s="294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91"/>
      <c r="C44" s="405"/>
      <c r="D44" s="285"/>
      <c r="E44" s="405"/>
      <c r="F44" s="294"/>
      <c r="G44" s="114" t="s">
        <v>180</v>
      </c>
      <c r="H44" s="63">
        <v>1</v>
      </c>
      <c r="I44" s="115">
        <v>0.36</v>
      </c>
      <c r="J44" s="63">
        <v>3</v>
      </c>
      <c r="K44" s="115">
        <v>3.43</v>
      </c>
      <c r="L44" s="63">
        <v>3</v>
      </c>
      <c r="M44" s="115">
        <v>20.65</v>
      </c>
      <c r="N44" s="63">
        <v>10</v>
      </c>
      <c r="O44" s="115">
        <v>75.739999999999995</v>
      </c>
      <c r="P44" s="63">
        <v>4</v>
      </c>
      <c r="Q44" s="115">
        <v>15.94</v>
      </c>
      <c r="R44" s="63">
        <f t="shared" si="1"/>
        <v>21</v>
      </c>
      <c r="S44" s="115">
        <f t="shared" si="1"/>
        <v>116.11999999999999</v>
      </c>
    </row>
    <row r="45" spans="1:19" ht="15.75" thickBot="1" x14ac:dyDescent="0.3">
      <c r="A45" s="402"/>
      <c r="B45" s="291"/>
      <c r="C45" s="405"/>
      <c r="D45" s="285"/>
      <c r="E45" s="405"/>
      <c r="F45" s="294"/>
      <c r="G45" s="114" t="s">
        <v>179</v>
      </c>
      <c r="H45" s="63">
        <v>0</v>
      </c>
      <c r="I45" s="115">
        <v>0</v>
      </c>
      <c r="J45" s="63">
        <v>0</v>
      </c>
      <c r="K45" s="115">
        <v>0</v>
      </c>
      <c r="L45" s="63">
        <v>0</v>
      </c>
      <c r="M45" s="115">
        <v>0</v>
      </c>
      <c r="N45" s="63">
        <v>0</v>
      </c>
      <c r="O45" s="115">
        <v>0</v>
      </c>
      <c r="P45" s="63">
        <v>0</v>
      </c>
      <c r="Q45" s="115">
        <v>0</v>
      </c>
      <c r="R45" s="63">
        <f t="shared" si="1"/>
        <v>0</v>
      </c>
      <c r="S45" s="115">
        <f t="shared" si="1"/>
        <v>0</v>
      </c>
    </row>
    <row r="46" spans="1:19" ht="15.75" thickTop="1" x14ac:dyDescent="0.25">
      <c r="A46" s="402"/>
      <c r="B46" s="291"/>
      <c r="C46" s="405"/>
      <c r="D46" s="285"/>
      <c r="E46" s="413"/>
      <c r="F46" s="294"/>
      <c r="G46" s="82" t="s">
        <v>178</v>
      </c>
      <c r="H46" s="116">
        <v>213</v>
      </c>
      <c r="I46" s="117">
        <v>1155.55</v>
      </c>
      <c r="J46" s="116">
        <v>138</v>
      </c>
      <c r="K46" s="117">
        <v>397.4</v>
      </c>
      <c r="L46" s="116">
        <v>7</v>
      </c>
      <c r="M46" s="117">
        <v>26.45</v>
      </c>
      <c r="N46" s="116">
        <v>27</v>
      </c>
      <c r="O46" s="117">
        <v>147.88</v>
      </c>
      <c r="P46" s="116">
        <v>66</v>
      </c>
      <c r="Q46" s="117">
        <v>293.54000000000002</v>
      </c>
      <c r="R46" s="116">
        <f t="shared" si="1"/>
        <v>451</v>
      </c>
      <c r="S46" s="117">
        <f>SUM(S33:S45)</f>
        <v>2020.8199999999997</v>
      </c>
    </row>
    <row r="47" spans="1:19" ht="15" customHeight="1" thickBot="1" x14ac:dyDescent="0.3">
      <c r="A47" s="402"/>
      <c r="B47" s="291"/>
      <c r="C47" s="405"/>
      <c r="D47" s="285"/>
      <c r="E47" s="412" t="s">
        <v>177</v>
      </c>
      <c r="F47" s="294"/>
      <c r="G47" s="114" t="s">
        <v>176</v>
      </c>
      <c r="H47" s="63">
        <v>0</v>
      </c>
      <c r="I47" s="115">
        <v>0</v>
      </c>
      <c r="J47" s="63">
        <v>0</v>
      </c>
      <c r="K47" s="115">
        <v>0</v>
      </c>
      <c r="L47" s="63">
        <v>0</v>
      </c>
      <c r="M47" s="115">
        <v>0</v>
      </c>
      <c r="N47" s="63">
        <v>0</v>
      </c>
      <c r="O47" s="115">
        <v>0</v>
      </c>
      <c r="P47" s="63">
        <v>0</v>
      </c>
      <c r="Q47" s="115">
        <v>0</v>
      </c>
      <c r="R47" s="63">
        <f t="shared" si="1"/>
        <v>0</v>
      </c>
      <c r="S47" s="115">
        <f>+I47+K47+M47+O47+Q47</f>
        <v>0</v>
      </c>
    </row>
    <row r="48" spans="1:19" ht="15.75" thickTop="1" x14ac:dyDescent="0.25">
      <c r="A48" s="402"/>
      <c r="B48" s="291"/>
      <c r="C48" s="405"/>
      <c r="D48" s="285"/>
      <c r="E48" s="405"/>
      <c r="F48" s="294"/>
      <c r="G48" s="82" t="s">
        <v>175</v>
      </c>
      <c r="H48" s="116">
        <v>0</v>
      </c>
      <c r="I48" s="117">
        <v>0</v>
      </c>
      <c r="J48" s="116">
        <v>0</v>
      </c>
      <c r="K48" s="117">
        <v>0</v>
      </c>
      <c r="L48" s="116">
        <v>0</v>
      </c>
      <c r="M48" s="117">
        <v>0</v>
      </c>
      <c r="N48" s="116">
        <v>0</v>
      </c>
      <c r="O48" s="117">
        <v>0</v>
      </c>
      <c r="P48" s="116">
        <v>0</v>
      </c>
      <c r="Q48" s="117">
        <v>0</v>
      </c>
      <c r="R48" s="116">
        <f t="shared" si="1"/>
        <v>0</v>
      </c>
      <c r="S48" s="117">
        <f>SUM(S47)</f>
        <v>0</v>
      </c>
    </row>
    <row r="49" spans="1:19" ht="15.75" customHeight="1" thickBot="1" x14ac:dyDescent="0.3">
      <c r="A49" s="402"/>
      <c r="B49" s="291"/>
      <c r="C49" s="405"/>
      <c r="D49" s="285"/>
      <c r="E49" s="412" t="s">
        <v>173</v>
      </c>
      <c r="F49" s="294"/>
      <c r="G49" s="114" t="s">
        <v>172</v>
      </c>
      <c r="H49" s="63">
        <v>3374</v>
      </c>
      <c r="I49" s="115">
        <v>16270.45</v>
      </c>
      <c r="J49" s="63">
        <v>480</v>
      </c>
      <c r="K49" s="115">
        <v>3673.87</v>
      </c>
      <c r="L49" s="63">
        <v>79</v>
      </c>
      <c r="M49" s="115">
        <v>1489.95</v>
      </c>
      <c r="N49" s="63">
        <v>1758</v>
      </c>
      <c r="O49" s="115">
        <v>81442.759999999995</v>
      </c>
      <c r="P49" s="63">
        <v>22</v>
      </c>
      <c r="Q49" s="115">
        <v>157.12</v>
      </c>
      <c r="R49" s="63">
        <f t="shared" si="1"/>
        <v>5713</v>
      </c>
      <c r="S49" s="115">
        <f>+I49+K49+M49+O49+Q49</f>
        <v>103034.15</v>
      </c>
    </row>
    <row r="50" spans="1:19" ht="15.75" thickTop="1" x14ac:dyDescent="0.25">
      <c r="A50" s="402"/>
      <c r="B50" s="291"/>
      <c r="C50" s="405"/>
      <c r="D50" s="285"/>
      <c r="E50" s="413"/>
      <c r="F50" s="294"/>
      <c r="G50" s="82" t="s">
        <v>171</v>
      </c>
      <c r="H50" s="116">
        <v>3374</v>
      </c>
      <c r="I50" s="117">
        <v>16270.45</v>
      </c>
      <c r="J50" s="116">
        <v>480</v>
      </c>
      <c r="K50" s="117">
        <v>3673.87</v>
      </c>
      <c r="L50" s="116">
        <v>79</v>
      </c>
      <c r="M50" s="117">
        <v>1489.95</v>
      </c>
      <c r="N50" s="116">
        <v>1758</v>
      </c>
      <c r="O50" s="117">
        <v>81442.759999999995</v>
      </c>
      <c r="P50" s="116">
        <v>22</v>
      </c>
      <c r="Q50" s="117">
        <v>157.12</v>
      </c>
      <c r="R50" s="116">
        <f t="shared" si="1"/>
        <v>5713</v>
      </c>
      <c r="S50" s="117">
        <f>SUM(S49)</f>
        <v>103034.15</v>
      </c>
    </row>
    <row r="51" spans="1:19" ht="15" customHeight="1" x14ac:dyDescent="0.25">
      <c r="A51" s="402"/>
      <c r="B51" s="291"/>
      <c r="C51" s="405"/>
      <c r="D51" s="285"/>
      <c r="E51" s="412" t="s">
        <v>170</v>
      </c>
      <c r="F51" s="294"/>
      <c r="G51" s="114" t="s">
        <v>169</v>
      </c>
      <c r="H51" s="63">
        <v>7</v>
      </c>
      <c r="I51" s="115">
        <v>2.86</v>
      </c>
      <c r="J51" s="63">
        <v>2</v>
      </c>
      <c r="K51" s="115">
        <v>1.6</v>
      </c>
      <c r="L51" s="63">
        <v>1</v>
      </c>
      <c r="M51" s="115">
        <v>1.04</v>
      </c>
      <c r="N51" s="63">
        <v>1</v>
      </c>
      <c r="O51" s="115">
        <v>0.06</v>
      </c>
      <c r="P51" s="63">
        <v>1</v>
      </c>
      <c r="Q51" s="115">
        <v>9.14</v>
      </c>
      <c r="R51" s="63">
        <f t="shared" si="1"/>
        <v>12</v>
      </c>
      <c r="S51" s="115">
        <f t="shared" si="1"/>
        <v>14.7</v>
      </c>
    </row>
    <row r="52" spans="1:19" x14ac:dyDescent="0.25">
      <c r="A52" s="402"/>
      <c r="B52" s="291"/>
      <c r="C52" s="405"/>
      <c r="D52" s="285"/>
      <c r="E52" s="405"/>
      <c r="F52" s="294"/>
      <c r="G52" s="114" t="s">
        <v>168</v>
      </c>
      <c r="H52" s="63">
        <v>27</v>
      </c>
      <c r="I52" s="115">
        <v>24.36</v>
      </c>
      <c r="J52" s="63">
        <v>10</v>
      </c>
      <c r="K52" s="115">
        <v>5.7</v>
      </c>
      <c r="L52" s="63">
        <v>3</v>
      </c>
      <c r="M52" s="115">
        <v>4.54</v>
      </c>
      <c r="N52" s="63">
        <v>1</v>
      </c>
      <c r="O52" s="115">
        <v>6.97</v>
      </c>
      <c r="P52" s="63">
        <v>2</v>
      </c>
      <c r="Q52" s="115">
        <v>7.82</v>
      </c>
      <c r="R52" s="63">
        <f t="shared" si="1"/>
        <v>43</v>
      </c>
      <c r="S52" s="115">
        <f t="shared" si="1"/>
        <v>49.39</v>
      </c>
    </row>
    <row r="53" spans="1:19" x14ac:dyDescent="0.25">
      <c r="A53" s="402"/>
      <c r="B53" s="291"/>
      <c r="C53" s="405"/>
      <c r="D53" s="285"/>
      <c r="E53" s="405"/>
      <c r="F53" s="294"/>
      <c r="G53" s="114" t="s">
        <v>167</v>
      </c>
      <c r="H53" s="63">
        <v>19</v>
      </c>
      <c r="I53" s="115">
        <v>21.52</v>
      </c>
      <c r="J53" s="63">
        <v>16</v>
      </c>
      <c r="K53" s="115">
        <v>9.77</v>
      </c>
      <c r="L53" s="63">
        <v>0</v>
      </c>
      <c r="M53" s="115">
        <v>0</v>
      </c>
      <c r="N53" s="63">
        <v>0</v>
      </c>
      <c r="O53" s="115">
        <v>0</v>
      </c>
      <c r="P53" s="63">
        <v>1</v>
      </c>
      <c r="Q53" s="115">
        <v>4.75</v>
      </c>
      <c r="R53" s="63">
        <f t="shared" si="1"/>
        <v>36</v>
      </c>
      <c r="S53" s="115">
        <f t="shared" si="1"/>
        <v>36.04</v>
      </c>
    </row>
    <row r="54" spans="1:19" x14ac:dyDescent="0.25">
      <c r="A54" s="402"/>
      <c r="B54" s="291"/>
      <c r="C54" s="405"/>
      <c r="D54" s="285"/>
      <c r="E54" s="405"/>
      <c r="F54" s="294"/>
      <c r="G54" s="114" t="s">
        <v>166</v>
      </c>
      <c r="H54" s="63">
        <v>0</v>
      </c>
      <c r="I54" s="115">
        <v>0</v>
      </c>
      <c r="J54" s="63">
        <v>3</v>
      </c>
      <c r="K54" s="115">
        <v>17.02</v>
      </c>
      <c r="L54" s="63">
        <v>1</v>
      </c>
      <c r="M54" s="115">
        <v>1.08</v>
      </c>
      <c r="N54" s="63">
        <v>5</v>
      </c>
      <c r="O54" s="115">
        <v>15.47</v>
      </c>
      <c r="P54" s="63">
        <v>12</v>
      </c>
      <c r="Q54" s="115">
        <v>131</v>
      </c>
      <c r="R54" s="63">
        <f t="shared" si="1"/>
        <v>21</v>
      </c>
      <c r="S54" s="115">
        <f t="shared" si="1"/>
        <v>164.57</v>
      </c>
    </row>
    <row r="55" spans="1:19" x14ac:dyDescent="0.25">
      <c r="A55" s="402"/>
      <c r="B55" s="291"/>
      <c r="C55" s="405"/>
      <c r="D55" s="285"/>
      <c r="E55" s="405"/>
      <c r="F55" s="294"/>
      <c r="G55" s="114" t="s">
        <v>165</v>
      </c>
      <c r="H55" s="63">
        <v>208</v>
      </c>
      <c r="I55" s="115">
        <v>282.26</v>
      </c>
      <c r="J55" s="63">
        <v>104</v>
      </c>
      <c r="K55" s="115">
        <v>162.18</v>
      </c>
      <c r="L55" s="63">
        <v>5</v>
      </c>
      <c r="M55" s="115">
        <v>10.63</v>
      </c>
      <c r="N55" s="63">
        <v>5</v>
      </c>
      <c r="O55" s="115">
        <v>20.23</v>
      </c>
      <c r="P55" s="63">
        <v>1</v>
      </c>
      <c r="Q55" s="115">
        <v>2.44</v>
      </c>
      <c r="R55" s="63">
        <f t="shared" ref="R55:S89" si="2">+H55+J55+L55+N55+P55</f>
        <v>323</v>
      </c>
      <c r="S55" s="115">
        <f t="shared" si="2"/>
        <v>477.74</v>
      </c>
    </row>
    <row r="56" spans="1:19" x14ac:dyDescent="0.25">
      <c r="A56" s="402"/>
      <c r="B56" s="291"/>
      <c r="C56" s="405"/>
      <c r="D56" s="285"/>
      <c r="E56" s="405"/>
      <c r="F56" s="294"/>
      <c r="G56" s="114" t="s">
        <v>164</v>
      </c>
      <c r="H56" s="63">
        <v>16</v>
      </c>
      <c r="I56" s="115">
        <v>19.940000000000001</v>
      </c>
      <c r="J56" s="63">
        <v>1</v>
      </c>
      <c r="K56" s="115">
        <v>2.23</v>
      </c>
      <c r="L56" s="63">
        <v>0</v>
      </c>
      <c r="M56" s="115">
        <v>0</v>
      </c>
      <c r="N56" s="63">
        <v>0</v>
      </c>
      <c r="O56" s="115">
        <v>0</v>
      </c>
      <c r="P56" s="63">
        <v>0</v>
      </c>
      <c r="Q56" s="115">
        <v>0</v>
      </c>
      <c r="R56" s="63">
        <f t="shared" si="2"/>
        <v>17</v>
      </c>
      <c r="S56" s="115">
        <f t="shared" si="2"/>
        <v>22.17</v>
      </c>
    </row>
    <row r="57" spans="1:19" ht="15.75" thickBot="1" x14ac:dyDescent="0.3">
      <c r="A57" s="402"/>
      <c r="B57" s="291"/>
      <c r="C57" s="405"/>
      <c r="D57" s="285"/>
      <c r="E57" s="405"/>
      <c r="F57" s="294"/>
      <c r="G57" s="114" t="s">
        <v>163</v>
      </c>
      <c r="H57" s="63">
        <v>7</v>
      </c>
      <c r="I57" s="115">
        <v>3.66</v>
      </c>
      <c r="J57" s="63">
        <v>3</v>
      </c>
      <c r="K57" s="115">
        <v>2.62</v>
      </c>
      <c r="L57" s="63">
        <v>3</v>
      </c>
      <c r="M57" s="115">
        <v>0.24</v>
      </c>
      <c r="N57" s="63">
        <v>11</v>
      </c>
      <c r="O57" s="115">
        <v>4.54</v>
      </c>
      <c r="P57" s="63">
        <v>0</v>
      </c>
      <c r="Q57" s="115">
        <v>0</v>
      </c>
      <c r="R57" s="63">
        <f t="shared" si="2"/>
        <v>24</v>
      </c>
      <c r="S57" s="115">
        <f t="shared" si="2"/>
        <v>11.06</v>
      </c>
    </row>
    <row r="58" spans="1:19" ht="15.75" thickTop="1" x14ac:dyDescent="0.25">
      <c r="A58" s="402"/>
      <c r="B58" s="291"/>
      <c r="C58" s="405"/>
      <c r="D58" s="285"/>
      <c r="E58" s="413"/>
      <c r="F58" s="294"/>
      <c r="G58" s="82" t="s">
        <v>162</v>
      </c>
      <c r="H58" s="116">
        <v>249</v>
      </c>
      <c r="I58" s="117">
        <v>354.6</v>
      </c>
      <c r="J58" s="116">
        <v>120</v>
      </c>
      <c r="K58" s="117">
        <v>201.12</v>
      </c>
      <c r="L58" s="116">
        <v>12</v>
      </c>
      <c r="M58" s="117">
        <v>17.53</v>
      </c>
      <c r="N58" s="116">
        <v>22</v>
      </c>
      <c r="O58" s="117">
        <v>47.27</v>
      </c>
      <c r="P58" s="116">
        <v>15</v>
      </c>
      <c r="Q58" s="117">
        <v>155.15</v>
      </c>
      <c r="R58" s="116">
        <f t="shared" si="2"/>
        <v>418</v>
      </c>
      <c r="S58" s="117">
        <f>SUM(S51:S57)</f>
        <v>775.67</v>
      </c>
    </row>
    <row r="59" spans="1:19" ht="15" customHeight="1" thickBot="1" x14ac:dyDescent="0.3">
      <c r="A59" s="402"/>
      <c r="B59" s="291"/>
      <c r="C59" s="405"/>
      <c r="D59" s="285"/>
      <c r="E59" s="412" t="s">
        <v>161</v>
      </c>
      <c r="F59" s="294"/>
      <c r="G59" s="114" t="s">
        <v>160</v>
      </c>
      <c r="H59" s="63">
        <v>6</v>
      </c>
      <c r="I59" s="115">
        <v>24.74</v>
      </c>
      <c r="J59" s="63">
        <v>21</v>
      </c>
      <c r="K59" s="115">
        <v>352.09</v>
      </c>
      <c r="L59" s="63">
        <v>63</v>
      </c>
      <c r="M59" s="115">
        <v>8092.15</v>
      </c>
      <c r="N59" s="63">
        <v>481</v>
      </c>
      <c r="O59" s="115">
        <v>33111.230000000003</v>
      </c>
      <c r="P59" s="63">
        <v>1</v>
      </c>
      <c r="Q59" s="115">
        <v>285.02</v>
      </c>
      <c r="R59" s="63">
        <f t="shared" si="2"/>
        <v>572</v>
      </c>
      <c r="S59" s="115">
        <f>+I59+K59+M59+O59+Q59</f>
        <v>41865.230000000003</v>
      </c>
    </row>
    <row r="60" spans="1:19" ht="15.75" thickTop="1" x14ac:dyDescent="0.25">
      <c r="A60" s="402"/>
      <c r="B60" s="291"/>
      <c r="C60" s="405"/>
      <c r="D60" s="285"/>
      <c r="E60" s="413"/>
      <c r="F60" s="294"/>
      <c r="G60" s="82" t="s">
        <v>159</v>
      </c>
      <c r="H60" s="116">
        <v>6</v>
      </c>
      <c r="I60" s="117">
        <v>24.74</v>
      </c>
      <c r="J60" s="116">
        <v>21</v>
      </c>
      <c r="K60" s="117">
        <v>352.09</v>
      </c>
      <c r="L60" s="116">
        <v>63</v>
      </c>
      <c r="M60" s="117">
        <v>8092.15</v>
      </c>
      <c r="N60" s="116">
        <v>481</v>
      </c>
      <c r="O60" s="117">
        <v>33111.230000000003</v>
      </c>
      <c r="P60" s="116">
        <v>1</v>
      </c>
      <c r="Q60" s="117">
        <v>285.02</v>
      </c>
      <c r="R60" s="116">
        <f t="shared" si="2"/>
        <v>572</v>
      </c>
      <c r="S60" s="117">
        <f>SUM(S59)</f>
        <v>41865.230000000003</v>
      </c>
    </row>
    <row r="61" spans="1:19" ht="15" customHeight="1" x14ac:dyDescent="0.25">
      <c r="A61" s="402"/>
      <c r="B61" s="291"/>
      <c r="C61" s="405"/>
      <c r="D61" s="285"/>
      <c r="E61" s="412" t="s">
        <v>158</v>
      </c>
      <c r="F61" s="294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91"/>
      <c r="C62" s="405"/>
      <c r="D62" s="285"/>
      <c r="E62" s="405"/>
      <c r="F62" s="294"/>
      <c r="G62" s="114" t="s">
        <v>156</v>
      </c>
      <c r="H62" s="63">
        <v>0</v>
      </c>
      <c r="I62" s="115">
        <v>0</v>
      </c>
      <c r="J62" s="63">
        <v>0</v>
      </c>
      <c r="K62" s="115">
        <v>0</v>
      </c>
      <c r="L62" s="63">
        <v>0</v>
      </c>
      <c r="M62" s="115">
        <v>0</v>
      </c>
      <c r="N62" s="63">
        <v>0</v>
      </c>
      <c r="O62" s="115">
        <v>0</v>
      </c>
      <c r="P62" s="63">
        <v>0</v>
      </c>
      <c r="Q62" s="115">
        <v>0</v>
      </c>
      <c r="R62" s="63">
        <f t="shared" si="2"/>
        <v>0</v>
      </c>
      <c r="S62" s="115">
        <f>+I62+K62+M62+O62+Q62</f>
        <v>0</v>
      </c>
    </row>
    <row r="63" spans="1:19" ht="15.75" thickBot="1" x14ac:dyDescent="0.3">
      <c r="A63" s="402"/>
      <c r="B63" s="291"/>
      <c r="C63" s="405"/>
      <c r="D63" s="285"/>
      <c r="E63" s="405"/>
      <c r="F63" s="294"/>
      <c r="G63" s="114" t="s">
        <v>155</v>
      </c>
      <c r="H63" s="63">
        <v>162</v>
      </c>
      <c r="I63" s="115">
        <v>1275.6300000000001</v>
      </c>
      <c r="J63" s="63">
        <v>462</v>
      </c>
      <c r="K63" s="115">
        <v>25000.34</v>
      </c>
      <c r="L63" s="63">
        <v>104</v>
      </c>
      <c r="M63" s="115">
        <v>18965.93</v>
      </c>
      <c r="N63" s="63">
        <v>1609</v>
      </c>
      <c r="O63" s="115">
        <v>271686.34000000003</v>
      </c>
      <c r="P63" s="63">
        <v>4</v>
      </c>
      <c r="Q63" s="115">
        <v>99.03</v>
      </c>
      <c r="R63" s="63">
        <f t="shared" si="2"/>
        <v>2341</v>
      </c>
      <c r="S63" s="115">
        <f>+I63+K63+M63+O63+Q63</f>
        <v>317027.27000000008</v>
      </c>
    </row>
    <row r="64" spans="1:19" ht="15.75" thickTop="1" x14ac:dyDescent="0.25">
      <c r="A64" s="402"/>
      <c r="B64" s="291"/>
      <c r="C64" s="405"/>
      <c r="D64" s="285"/>
      <c r="E64" s="413"/>
      <c r="F64" s="294"/>
      <c r="G64" s="82" t="s">
        <v>154</v>
      </c>
      <c r="H64" s="116">
        <v>162</v>
      </c>
      <c r="I64" s="117">
        <v>1275.6300000000001</v>
      </c>
      <c r="J64" s="116">
        <v>462</v>
      </c>
      <c r="K64" s="117">
        <v>25000.34</v>
      </c>
      <c r="L64" s="116">
        <v>104</v>
      </c>
      <c r="M64" s="117">
        <v>18965.93</v>
      </c>
      <c r="N64" s="116">
        <v>1609</v>
      </c>
      <c r="O64" s="117">
        <v>271686.34000000003</v>
      </c>
      <c r="P64" s="116">
        <v>4</v>
      </c>
      <c r="Q64" s="117">
        <v>99.03</v>
      </c>
      <c r="R64" s="116">
        <f t="shared" si="2"/>
        <v>2341</v>
      </c>
      <c r="S64" s="117">
        <f>SUM(S61:S63)</f>
        <v>317027.27000000008</v>
      </c>
    </row>
    <row r="65" spans="1:19" ht="15.75" thickBot="1" x14ac:dyDescent="0.3">
      <c r="A65" s="402"/>
      <c r="B65" s="291"/>
      <c r="C65" s="405"/>
      <c r="D65" s="285"/>
      <c r="E65" s="412" t="s">
        <v>153</v>
      </c>
      <c r="F65" s="294"/>
      <c r="G65" s="114" t="s">
        <v>152</v>
      </c>
      <c r="H65" s="63">
        <v>3848</v>
      </c>
      <c r="I65" s="115">
        <v>29433.29</v>
      </c>
      <c r="J65" s="63">
        <v>721</v>
      </c>
      <c r="K65" s="115">
        <v>5423.62</v>
      </c>
      <c r="L65" s="63">
        <v>499</v>
      </c>
      <c r="M65" s="115">
        <v>8244.52</v>
      </c>
      <c r="N65" s="63">
        <v>415</v>
      </c>
      <c r="O65" s="115">
        <v>9918.43</v>
      </c>
      <c r="P65" s="63">
        <v>16</v>
      </c>
      <c r="Q65" s="115">
        <v>111.44</v>
      </c>
      <c r="R65" s="63">
        <f t="shared" si="2"/>
        <v>5499</v>
      </c>
      <c r="S65" s="115">
        <f>+I65+K65+M65+O65+Q65</f>
        <v>53131.30000000001</v>
      </c>
    </row>
    <row r="66" spans="1:19" ht="16.5" thickTop="1" thickBot="1" x14ac:dyDescent="0.3">
      <c r="A66" s="402"/>
      <c r="B66" s="291"/>
      <c r="C66" s="405"/>
      <c r="D66" s="285"/>
      <c r="E66" s="405"/>
      <c r="F66" s="294"/>
      <c r="G66" s="82" t="s">
        <v>151</v>
      </c>
      <c r="H66" s="118">
        <v>3848</v>
      </c>
      <c r="I66" s="117">
        <v>29433.29</v>
      </c>
      <c r="J66" s="118">
        <v>721</v>
      </c>
      <c r="K66" s="117">
        <v>5423.62</v>
      </c>
      <c r="L66" s="118">
        <v>499</v>
      </c>
      <c r="M66" s="117">
        <v>8244.52</v>
      </c>
      <c r="N66" s="118">
        <v>415</v>
      </c>
      <c r="O66" s="117">
        <v>9918.43</v>
      </c>
      <c r="P66" s="118">
        <v>16</v>
      </c>
      <c r="Q66" s="117">
        <v>111.44</v>
      </c>
      <c r="R66" s="118">
        <f t="shared" si="2"/>
        <v>5499</v>
      </c>
      <c r="S66" s="117">
        <f>SUM(S65)</f>
        <v>53131.30000000001</v>
      </c>
    </row>
    <row r="67" spans="1:19" ht="15.75" thickTop="1" x14ac:dyDescent="0.25">
      <c r="A67" s="402" t="s">
        <v>96</v>
      </c>
      <c r="B67" s="291"/>
      <c r="C67" s="405" t="s">
        <v>174</v>
      </c>
      <c r="D67" s="285"/>
      <c r="E67" s="412" t="s">
        <v>147</v>
      </c>
      <c r="F67" s="294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91"/>
      <c r="C68" s="405"/>
      <c r="D68" s="285"/>
      <c r="E68" s="405"/>
      <c r="F68" s="294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91"/>
      <c r="C69" s="405"/>
      <c r="D69" s="285"/>
      <c r="E69" s="405"/>
      <c r="F69" s="294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91"/>
      <c r="C70" s="405"/>
      <c r="D70" s="285"/>
      <c r="E70" s="405"/>
      <c r="F70" s="294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91"/>
      <c r="C71" s="405"/>
      <c r="D71" s="285"/>
      <c r="E71" s="405"/>
      <c r="F71" s="294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91"/>
      <c r="C72" s="405"/>
      <c r="D72" s="285"/>
      <c r="E72" s="405"/>
      <c r="F72" s="294"/>
      <c r="G72" s="114" t="s">
        <v>148</v>
      </c>
      <c r="H72" s="63">
        <v>3</v>
      </c>
      <c r="I72" s="115">
        <v>0.54</v>
      </c>
      <c r="J72" s="63">
        <v>0</v>
      </c>
      <c r="K72" s="115">
        <v>0</v>
      </c>
      <c r="L72" s="63">
        <v>1</v>
      </c>
      <c r="M72" s="115">
        <v>1.48</v>
      </c>
      <c r="N72" s="63">
        <v>1</v>
      </c>
      <c r="O72" s="115">
        <v>1.9</v>
      </c>
      <c r="P72" s="63">
        <v>0</v>
      </c>
      <c r="Q72" s="115">
        <v>0</v>
      </c>
      <c r="R72" s="63">
        <f t="shared" si="2"/>
        <v>5</v>
      </c>
      <c r="S72" s="115">
        <f t="shared" si="2"/>
        <v>3.92</v>
      </c>
    </row>
    <row r="73" spans="1:19" ht="15.75" thickBot="1" x14ac:dyDescent="0.3">
      <c r="A73" s="402"/>
      <c r="B73" s="291"/>
      <c r="C73" s="405"/>
      <c r="D73" s="285"/>
      <c r="E73" s="405"/>
      <c r="F73" s="294"/>
      <c r="G73" s="114" t="s">
        <v>147</v>
      </c>
      <c r="H73" s="63">
        <v>0</v>
      </c>
      <c r="I73" s="115">
        <v>0</v>
      </c>
      <c r="J73" s="63">
        <v>0</v>
      </c>
      <c r="K73" s="115">
        <v>0</v>
      </c>
      <c r="L73" s="63">
        <v>0</v>
      </c>
      <c r="M73" s="115">
        <v>0</v>
      </c>
      <c r="N73" s="63">
        <v>0</v>
      </c>
      <c r="O73" s="115">
        <v>0</v>
      </c>
      <c r="P73" s="63">
        <v>0</v>
      </c>
      <c r="Q73" s="115">
        <v>0</v>
      </c>
      <c r="R73" s="63">
        <f t="shared" si="2"/>
        <v>0</v>
      </c>
      <c r="S73" s="115">
        <f t="shared" si="2"/>
        <v>0</v>
      </c>
    </row>
    <row r="74" spans="1:19" ht="16.5" thickTop="1" thickBot="1" x14ac:dyDescent="0.3">
      <c r="A74" s="402"/>
      <c r="B74" s="291"/>
      <c r="C74" s="405"/>
      <c r="D74" s="285"/>
      <c r="E74" s="407"/>
      <c r="F74" s="294"/>
      <c r="G74" s="82" t="s">
        <v>146</v>
      </c>
      <c r="H74" s="116">
        <v>3</v>
      </c>
      <c r="I74" s="117">
        <v>0.54</v>
      </c>
      <c r="J74" s="116">
        <v>0</v>
      </c>
      <c r="K74" s="117">
        <v>0</v>
      </c>
      <c r="L74" s="116">
        <v>1</v>
      </c>
      <c r="M74" s="117">
        <v>1.48</v>
      </c>
      <c r="N74" s="116">
        <v>1</v>
      </c>
      <c r="O74" s="117">
        <v>1.9</v>
      </c>
      <c r="P74" s="116">
        <v>0</v>
      </c>
      <c r="Q74" s="117">
        <v>0</v>
      </c>
      <c r="R74" s="116">
        <f t="shared" si="2"/>
        <v>5</v>
      </c>
      <c r="S74" s="117">
        <f>SUM(S67:S73)</f>
        <v>3.92</v>
      </c>
    </row>
    <row r="75" spans="1:19" ht="16.5" thickTop="1" thickBot="1" x14ac:dyDescent="0.3">
      <c r="A75" s="402"/>
      <c r="B75" s="291"/>
      <c r="C75" s="405"/>
      <c r="D75" s="285"/>
      <c r="E75" s="322"/>
      <c r="F75" s="294"/>
      <c r="G75" s="327" t="s">
        <v>523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91"/>
      <c r="C76" s="405"/>
      <c r="D76" s="285"/>
      <c r="E76" s="322"/>
      <c r="F76" s="294"/>
      <c r="G76" s="327" t="s">
        <v>524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91"/>
      <c r="C77" s="405"/>
      <c r="D77" s="285"/>
      <c r="E77" s="322"/>
      <c r="F77" s="294"/>
      <c r="G77" s="327" t="s">
        <v>525</v>
      </c>
      <c r="H77" s="116">
        <v>35</v>
      </c>
      <c r="I77" s="117">
        <v>2.37</v>
      </c>
      <c r="J77" s="116">
        <v>2</v>
      </c>
      <c r="K77" s="117">
        <v>0.71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37</v>
      </c>
      <c r="S77" s="117">
        <f t="shared" si="2"/>
        <v>3.08</v>
      </c>
    </row>
    <row r="78" spans="1:19" ht="16.5" thickTop="1" thickBot="1" x14ac:dyDescent="0.3">
      <c r="A78" s="402"/>
      <c r="B78" s="291"/>
      <c r="C78" s="413"/>
      <c r="D78" s="285"/>
      <c r="E78" s="410" t="s">
        <v>145</v>
      </c>
      <c r="F78" s="410"/>
      <c r="G78" s="410"/>
      <c r="H78" s="119">
        <v>6521</v>
      </c>
      <c r="I78" s="120">
        <v>62369.84</v>
      </c>
      <c r="J78" s="119">
        <v>1734</v>
      </c>
      <c r="K78" s="120">
        <v>39398.699999999997</v>
      </c>
      <c r="L78" s="119">
        <v>1182</v>
      </c>
      <c r="M78" s="120">
        <v>43847.44</v>
      </c>
      <c r="N78" s="119">
        <v>2922</v>
      </c>
      <c r="O78" s="120">
        <v>400524.38</v>
      </c>
      <c r="P78" s="119">
        <v>337</v>
      </c>
      <c r="Q78" s="120">
        <v>6395.08</v>
      </c>
      <c r="R78" s="119">
        <f t="shared" si="2"/>
        <v>12696</v>
      </c>
      <c r="S78" s="120">
        <f>+S74+S66+S64+S60+S58+S50+S48+S46+S32+S19+S10+S75+S76+S77</f>
        <v>552535.44000000006</v>
      </c>
    </row>
    <row r="79" spans="1:19" ht="15" customHeight="1" thickTop="1" x14ac:dyDescent="0.25">
      <c r="A79" s="402"/>
      <c r="B79" s="285"/>
      <c r="C79" s="412" t="s">
        <v>95</v>
      </c>
      <c r="D79" s="285"/>
      <c r="E79" s="404" t="s">
        <v>144</v>
      </c>
      <c r="F79" s="294"/>
      <c r="G79" s="114" t="s">
        <v>22</v>
      </c>
      <c r="H79" s="63">
        <v>0</v>
      </c>
      <c r="I79" s="115">
        <v>0</v>
      </c>
      <c r="J79" s="63">
        <v>167</v>
      </c>
      <c r="K79" s="115">
        <v>3853.76</v>
      </c>
      <c r="L79" s="63">
        <v>190</v>
      </c>
      <c r="M79" s="115">
        <v>12381.44</v>
      </c>
      <c r="N79" s="63">
        <v>177</v>
      </c>
      <c r="O79" s="115">
        <v>6408.49</v>
      </c>
      <c r="P79" s="63">
        <v>2</v>
      </c>
      <c r="Q79" s="115">
        <v>201.49</v>
      </c>
      <c r="R79" s="63">
        <f t="shared" si="2"/>
        <v>536</v>
      </c>
      <c r="S79" s="115">
        <f t="shared" si="2"/>
        <v>22845.180000000004</v>
      </c>
    </row>
    <row r="80" spans="1:19" x14ac:dyDescent="0.25">
      <c r="A80" s="402"/>
      <c r="B80" s="285"/>
      <c r="C80" s="405"/>
      <c r="D80" s="285"/>
      <c r="E80" s="405"/>
      <c r="F80" s="294"/>
      <c r="G80" s="114" t="s">
        <v>143</v>
      </c>
      <c r="H80" s="63">
        <v>65</v>
      </c>
      <c r="I80" s="115">
        <v>161.75</v>
      </c>
      <c r="J80" s="63">
        <v>124</v>
      </c>
      <c r="K80" s="115">
        <v>647.44000000000005</v>
      </c>
      <c r="L80" s="63">
        <v>19</v>
      </c>
      <c r="M80" s="115">
        <v>274.76</v>
      </c>
      <c r="N80" s="63">
        <v>189</v>
      </c>
      <c r="O80" s="115">
        <v>4738.9399999999996</v>
      </c>
      <c r="P80" s="63">
        <v>1</v>
      </c>
      <c r="Q80" s="115">
        <v>0.28999999999999998</v>
      </c>
      <c r="R80" s="63">
        <f t="shared" si="2"/>
        <v>398</v>
      </c>
      <c r="S80" s="115">
        <f t="shared" si="2"/>
        <v>5823.1799999999994</v>
      </c>
    </row>
    <row r="81" spans="1:19" x14ac:dyDescent="0.25">
      <c r="A81" s="402"/>
      <c r="B81" s="285"/>
      <c r="C81" s="405"/>
      <c r="D81" s="285"/>
      <c r="E81" s="405"/>
      <c r="F81" s="294"/>
      <c r="G81" s="114" t="s">
        <v>142</v>
      </c>
      <c r="H81" s="63">
        <v>29</v>
      </c>
      <c r="I81" s="115">
        <v>90.17</v>
      </c>
      <c r="J81" s="63">
        <v>103</v>
      </c>
      <c r="K81" s="115">
        <v>455.19</v>
      </c>
      <c r="L81" s="63">
        <v>0</v>
      </c>
      <c r="M81" s="115">
        <v>0</v>
      </c>
      <c r="N81" s="63">
        <v>1</v>
      </c>
      <c r="O81" s="115">
        <v>25.93</v>
      </c>
      <c r="P81" s="63">
        <v>0</v>
      </c>
      <c r="Q81" s="115">
        <v>0</v>
      </c>
      <c r="R81" s="63">
        <f t="shared" si="2"/>
        <v>133</v>
      </c>
      <c r="S81" s="115">
        <f t="shared" si="2"/>
        <v>571.29</v>
      </c>
    </row>
    <row r="82" spans="1:19" x14ac:dyDescent="0.25">
      <c r="A82" s="402"/>
      <c r="B82" s="285"/>
      <c r="C82" s="405"/>
      <c r="D82" s="285"/>
      <c r="E82" s="405"/>
      <c r="F82" s="294"/>
      <c r="G82" s="114" t="s">
        <v>141</v>
      </c>
      <c r="H82" s="63">
        <v>1</v>
      </c>
      <c r="I82" s="115">
        <v>0.75</v>
      </c>
      <c r="J82" s="63">
        <v>1</v>
      </c>
      <c r="K82" s="115">
        <v>65.37</v>
      </c>
      <c r="L82" s="63">
        <v>19</v>
      </c>
      <c r="M82" s="115">
        <v>184.98</v>
      </c>
      <c r="N82" s="63">
        <v>163</v>
      </c>
      <c r="O82" s="115">
        <v>5009.5200000000004</v>
      </c>
      <c r="P82" s="63">
        <v>1</v>
      </c>
      <c r="Q82" s="115">
        <v>0.73</v>
      </c>
      <c r="R82" s="63">
        <f t="shared" si="2"/>
        <v>185</v>
      </c>
      <c r="S82" s="115">
        <f t="shared" si="2"/>
        <v>5261.35</v>
      </c>
    </row>
    <row r="83" spans="1:19" x14ac:dyDescent="0.25">
      <c r="A83" s="402"/>
      <c r="B83" s="285"/>
      <c r="C83" s="405"/>
      <c r="D83" s="285"/>
      <c r="E83" s="405"/>
      <c r="F83" s="294"/>
      <c r="G83" s="114" t="s">
        <v>140</v>
      </c>
      <c r="H83" s="63">
        <v>203</v>
      </c>
      <c r="I83" s="115">
        <v>1295.3699999999999</v>
      </c>
      <c r="J83" s="63">
        <v>239</v>
      </c>
      <c r="K83" s="115">
        <v>3181.67</v>
      </c>
      <c r="L83" s="63">
        <v>212</v>
      </c>
      <c r="M83" s="115">
        <v>9498.9</v>
      </c>
      <c r="N83" s="63">
        <v>128</v>
      </c>
      <c r="O83" s="115">
        <v>6051.85</v>
      </c>
      <c r="P83" s="63">
        <v>0</v>
      </c>
      <c r="Q83" s="115">
        <v>0</v>
      </c>
      <c r="R83" s="63">
        <f t="shared" si="2"/>
        <v>782</v>
      </c>
      <c r="S83" s="115">
        <f t="shared" si="2"/>
        <v>20027.79</v>
      </c>
    </row>
    <row r="84" spans="1:19" x14ac:dyDescent="0.25">
      <c r="A84" s="402"/>
      <c r="B84" s="285"/>
      <c r="C84" s="405"/>
      <c r="D84" s="285"/>
      <c r="E84" s="405"/>
      <c r="F84" s="294"/>
      <c r="G84" s="114" t="s">
        <v>139</v>
      </c>
      <c r="H84" s="63">
        <v>14</v>
      </c>
      <c r="I84" s="115">
        <v>46.35</v>
      </c>
      <c r="J84" s="63">
        <v>50</v>
      </c>
      <c r="K84" s="115">
        <v>239.24</v>
      </c>
      <c r="L84" s="63">
        <v>18</v>
      </c>
      <c r="M84" s="115">
        <v>299.98</v>
      </c>
      <c r="N84" s="63">
        <v>114</v>
      </c>
      <c r="O84" s="115">
        <v>1750.86</v>
      </c>
      <c r="P84" s="63">
        <v>0</v>
      </c>
      <c r="Q84" s="115">
        <v>0</v>
      </c>
      <c r="R84" s="63">
        <f t="shared" si="2"/>
        <v>196</v>
      </c>
      <c r="S84" s="115">
        <f t="shared" si="2"/>
        <v>2336.4299999999998</v>
      </c>
    </row>
    <row r="85" spans="1:19" x14ac:dyDescent="0.25">
      <c r="A85" s="402"/>
      <c r="B85" s="285"/>
      <c r="C85" s="405"/>
      <c r="D85" s="285"/>
      <c r="E85" s="405"/>
      <c r="F85" s="294"/>
      <c r="G85" s="114" t="s">
        <v>138</v>
      </c>
      <c r="H85" s="63">
        <v>17</v>
      </c>
      <c r="I85" s="115">
        <v>41.68</v>
      </c>
      <c r="J85" s="63">
        <v>13</v>
      </c>
      <c r="K85" s="115">
        <v>39.380000000000003</v>
      </c>
      <c r="L85" s="63">
        <v>39</v>
      </c>
      <c r="M85" s="115">
        <v>453.75</v>
      </c>
      <c r="N85" s="63">
        <v>169</v>
      </c>
      <c r="O85" s="115">
        <v>6053.06</v>
      </c>
      <c r="P85" s="63">
        <v>1</v>
      </c>
      <c r="Q85" s="115">
        <v>8.0399999999999991</v>
      </c>
      <c r="R85" s="63">
        <f t="shared" si="2"/>
        <v>239</v>
      </c>
      <c r="S85" s="115">
        <f t="shared" si="2"/>
        <v>6595.9100000000008</v>
      </c>
    </row>
    <row r="86" spans="1:19" x14ac:dyDescent="0.25">
      <c r="A86" s="402"/>
      <c r="B86" s="285"/>
      <c r="C86" s="405"/>
      <c r="D86" s="285"/>
      <c r="E86" s="405"/>
      <c r="F86" s="294"/>
      <c r="G86" s="114" t="s">
        <v>526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5"/>
      <c r="C87" s="405"/>
      <c r="D87" s="285"/>
      <c r="E87" s="405"/>
      <c r="F87" s="294"/>
      <c r="G87" s="114" t="s">
        <v>137</v>
      </c>
      <c r="H87" s="63">
        <v>6</v>
      </c>
      <c r="I87" s="115">
        <v>15.17</v>
      </c>
      <c r="J87" s="63">
        <v>19</v>
      </c>
      <c r="K87" s="115">
        <v>170.78</v>
      </c>
      <c r="L87" s="63">
        <v>6</v>
      </c>
      <c r="M87" s="115">
        <v>64.709999999999994</v>
      </c>
      <c r="N87" s="63">
        <v>105</v>
      </c>
      <c r="O87" s="115">
        <v>3063.92</v>
      </c>
      <c r="P87" s="63">
        <v>0</v>
      </c>
      <c r="Q87" s="115">
        <v>0</v>
      </c>
      <c r="R87" s="63">
        <f t="shared" si="2"/>
        <v>136</v>
      </c>
      <c r="S87" s="115">
        <f t="shared" si="2"/>
        <v>3314.58</v>
      </c>
    </row>
    <row r="88" spans="1:19" ht="15.75" thickBot="1" x14ac:dyDescent="0.3">
      <c r="A88" s="402"/>
      <c r="B88" s="285"/>
      <c r="C88" s="405"/>
      <c r="D88" s="285"/>
      <c r="E88" s="405"/>
      <c r="F88" s="294"/>
      <c r="G88" s="114" t="s">
        <v>136</v>
      </c>
      <c r="H88" s="63">
        <v>5</v>
      </c>
      <c r="I88" s="115">
        <v>3.38</v>
      </c>
      <c r="J88" s="63">
        <v>1</v>
      </c>
      <c r="K88" s="115">
        <v>3.52</v>
      </c>
      <c r="L88" s="63">
        <v>0</v>
      </c>
      <c r="M88" s="115">
        <v>0</v>
      </c>
      <c r="N88" s="63">
        <v>0</v>
      </c>
      <c r="O88" s="115">
        <v>0</v>
      </c>
      <c r="P88" s="63">
        <v>0</v>
      </c>
      <c r="Q88" s="115">
        <v>0</v>
      </c>
      <c r="R88" s="63">
        <f t="shared" si="2"/>
        <v>6</v>
      </c>
      <c r="S88" s="115">
        <f t="shared" si="2"/>
        <v>6.9</v>
      </c>
    </row>
    <row r="89" spans="1:19" ht="15.75" thickTop="1" x14ac:dyDescent="0.25">
      <c r="A89" s="402"/>
      <c r="B89" s="285"/>
      <c r="C89" s="405"/>
      <c r="D89" s="285"/>
      <c r="E89" s="413"/>
      <c r="F89" s="294"/>
      <c r="G89" s="82" t="s">
        <v>135</v>
      </c>
      <c r="H89" s="116">
        <v>278</v>
      </c>
      <c r="I89" s="117">
        <v>1654.62</v>
      </c>
      <c r="J89" s="116">
        <v>511</v>
      </c>
      <c r="K89" s="117">
        <v>8656.35</v>
      </c>
      <c r="L89" s="116">
        <v>417</v>
      </c>
      <c r="M89" s="117">
        <v>23158.52</v>
      </c>
      <c r="N89" s="116">
        <v>723</v>
      </c>
      <c r="O89" s="117">
        <v>33102.57</v>
      </c>
      <c r="P89" s="116">
        <v>4</v>
      </c>
      <c r="Q89" s="117">
        <v>210.55</v>
      </c>
      <c r="R89" s="116">
        <f t="shared" si="2"/>
        <v>1933</v>
      </c>
      <c r="S89" s="117">
        <f>SUM(S79:S88)</f>
        <v>66782.61</v>
      </c>
    </row>
    <row r="90" spans="1:19" ht="15.75" thickBot="1" x14ac:dyDescent="0.3">
      <c r="A90" s="402"/>
      <c r="B90" s="285"/>
      <c r="C90" s="405"/>
      <c r="D90" s="285"/>
      <c r="E90" s="412" t="s">
        <v>134</v>
      </c>
      <c r="F90" s="294"/>
      <c r="G90" s="114" t="s">
        <v>133</v>
      </c>
      <c r="H90" s="63">
        <v>0</v>
      </c>
      <c r="I90" s="115">
        <v>0</v>
      </c>
      <c r="J90" s="63">
        <v>0</v>
      </c>
      <c r="K90" s="115">
        <v>0</v>
      </c>
      <c r="L90" s="63">
        <v>0</v>
      </c>
      <c r="M90" s="115">
        <v>0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0</v>
      </c>
      <c r="S90" s="115">
        <f>+I90+K90+M90+O90+Q90</f>
        <v>0</v>
      </c>
    </row>
    <row r="91" spans="1:19" ht="15.75" thickTop="1" x14ac:dyDescent="0.25">
      <c r="A91" s="402"/>
      <c r="B91" s="285"/>
      <c r="C91" s="405"/>
      <c r="D91" s="285"/>
      <c r="E91" s="413"/>
      <c r="F91" s="294"/>
      <c r="G91" s="82" t="s">
        <v>132</v>
      </c>
      <c r="H91" s="116">
        <v>0</v>
      </c>
      <c r="I91" s="117">
        <v>0</v>
      </c>
      <c r="J91" s="116">
        <v>0</v>
      </c>
      <c r="K91" s="117">
        <v>0</v>
      </c>
      <c r="L91" s="116">
        <v>0</v>
      </c>
      <c r="M91" s="117">
        <v>0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0</v>
      </c>
      <c r="S91" s="117">
        <f>SUM(S90)</f>
        <v>0</v>
      </c>
    </row>
    <row r="92" spans="1:19" ht="15" customHeight="1" x14ac:dyDescent="0.25">
      <c r="A92" s="402"/>
      <c r="B92" s="285"/>
      <c r="C92" s="405"/>
      <c r="D92" s="285"/>
      <c r="E92" s="412" t="s">
        <v>131</v>
      </c>
      <c r="F92" s="294"/>
      <c r="G92" s="114" t="s">
        <v>130</v>
      </c>
      <c r="H92" s="63">
        <v>14</v>
      </c>
      <c r="I92" s="115">
        <v>25.49</v>
      </c>
      <c r="J92" s="63">
        <v>22</v>
      </c>
      <c r="K92" s="115">
        <v>104.54</v>
      </c>
      <c r="L92" s="63">
        <v>35</v>
      </c>
      <c r="M92" s="115">
        <v>412.35</v>
      </c>
      <c r="N92" s="63">
        <v>114</v>
      </c>
      <c r="O92" s="115">
        <v>2578.4299999999998</v>
      </c>
      <c r="P92" s="63">
        <v>0</v>
      </c>
      <c r="Q92" s="115">
        <v>0</v>
      </c>
      <c r="R92" s="63">
        <f t="shared" si="3"/>
        <v>185</v>
      </c>
      <c r="S92" s="115">
        <f t="shared" si="3"/>
        <v>3120.81</v>
      </c>
    </row>
    <row r="93" spans="1:19" ht="15" customHeight="1" x14ac:dyDescent="0.25">
      <c r="A93" s="402"/>
      <c r="B93" s="285"/>
      <c r="C93" s="405"/>
      <c r="D93" s="285"/>
      <c r="E93" s="405"/>
      <c r="F93" s="294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5"/>
      <c r="C94" s="405"/>
      <c r="D94" s="285"/>
      <c r="E94" s="405"/>
      <c r="F94" s="294"/>
      <c r="G94" s="114" t="s">
        <v>129</v>
      </c>
      <c r="H94" s="63">
        <v>18</v>
      </c>
      <c r="I94" s="115">
        <v>70.459999999999994</v>
      </c>
      <c r="J94" s="63">
        <v>134</v>
      </c>
      <c r="K94" s="115">
        <v>1879.91</v>
      </c>
      <c r="L94" s="63">
        <v>36</v>
      </c>
      <c r="M94" s="115">
        <v>487.57</v>
      </c>
      <c r="N94" s="63">
        <v>592</v>
      </c>
      <c r="O94" s="115">
        <v>19720.55</v>
      </c>
      <c r="P94" s="63">
        <v>0</v>
      </c>
      <c r="Q94" s="115">
        <v>0</v>
      </c>
      <c r="R94" s="63">
        <f t="shared" si="3"/>
        <v>780</v>
      </c>
      <c r="S94" s="115">
        <f t="shared" si="3"/>
        <v>22158.489999999998</v>
      </c>
    </row>
    <row r="95" spans="1:19" x14ac:dyDescent="0.25">
      <c r="A95" s="402"/>
      <c r="B95" s="285"/>
      <c r="C95" s="405"/>
      <c r="D95" s="285"/>
      <c r="E95" s="405"/>
      <c r="F95" s="294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5"/>
      <c r="C96" s="405"/>
      <c r="D96" s="285"/>
      <c r="E96" s="405"/>
      <c r="F96" s="294"/>
      <c r="G96" s="114" t="s">
        <v>486</v>
      </c>
      <c r="H96" s="63">
        <v>0</v>
      </c>
      <c r="I96" s="115">
        <v>0</v>
      </c>
      <c r="J96" s="63">
        <v>0</v>
      </c>
      <c r="K96" s="115">
        <v>0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0</v>
      </c>
      <c r="S96" s="115">
        <f t="shared" si="3"/>
        <v>0</v>
      </c>
    </row>
    <row r="97" spans="1:19" x14ac:dyDescent="0.25">
      <c r="A97" s="402"/>
      <c r="B97" s="285"/>
      <c r="C97" s="405"/>
      <c r="D97" s="285"/>
      <c r="E97" s="405"/>
      <c r="F97" s="294"/>
      <c r="G97" s="114" t="s">
        <v>126</v>
      </c>
      <c r="H97" s="63">
        <v>163</v>
      </c>
      <c r="I97" s="115">
        <v>418.18</v>
      </c>
      <c r="J97" s="63">
        <v>443</v>
      </c>
      <c r="K97" s="115">
        <v>7156.5</v>
      </c>
      <c r="L97" s="63">
        <v>259</v>
      </c>
      <c r="M97" s="115">
        <v>5392.04</v>
      </c>
      <c r="N97" s="63">
        <v>1594</v>
      </c>
      <c r="O97" s="115">
        <v>93899.12</v>
      </c>
      <c r="P97" s="63">
        <v>4</v>
      </c>
      <c r="Q97" s="115">
        <v>31.69</v>
      </c>
      <c r="R97" s="63">
        <f t="shared" si="3"/>
        <v>2463</v>
      </c>
      <c r="S97" s="115">
        <f t="shared" si="3"/>
        <v>106897.53</v>
      </c>
    </row>
    <row r="98" spans="1:19" ht="15.75" thickBot="1" x14ac:dyDescent="0.3">
      <c r="A98" s="402"/>
      <c r="B98" s="285"/>
      <c r="C98" s="405"/>
      <c r="D98" s="285"/>
      <c r="E98" s="405"/>
      <c r="F98" s="294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1</v>
      </c>
      <c r="M98" s="115">
        <v>51.99</v>
      </c>
      <c r="N98" s="63">
        <v>0</v>
      </c>
      <c r="O98" s="115">
        <v>0</v>
      </c>
      <c r="P98" s="63">
        <v>0</v>
      </c>
      <c r="Q98" s="115">
        <v>0</v>
      </c>
      <c r="R98" s="63">
        <f t="shared" si="3"/>
        <v>1</v>
      </c>
      <c r="S98" s="115">
        <f t="shared" si="3"/>
        <v>51.99</v>
      </c>
    </row>
    <row r="99" spans="1:19" ht="15.75" thickTop="1" x14ac:dyDescent="0.25">
      <c r="A99" s="402"/>
      <c r="B99" s="285"/>
      <c r="C99" s="405"/>
      <c r="D99" s="285"/>
      <c r="E99" s="413"/>
      <c r="F99" s="294"/>
      <c r="G99" s="82" t="s">
        <v>124</v>
      </c>
      <c r="H99" s="116">
        <v>174</v>
      </c>
      <c r="I99" s="117">
        <v>514.13</v>
      </c>
      <c r="J99" s="116">
        <v>465</v>
      </c>
      <c r="K99" s="117">
        <v>9140.9500000000007</v>
      </c>
      <c r="L99" s="116">
        <v>281</v>
      </c>
      <c r="M99" s="117">
        <v>6343.95</v>
      </c>
      <c r="N99" s="116">
        <v>1693</v>
      </c>
      <c r="O99" s="117">
        <v>116198.1</v>
      </c>
      <c r="P99" s="116">
        <v>4</v>
      </c>
      <c r="Q99" s="117">
        <v>31.69</v>
      </c>
      <c r="R99" s="116">
        <f t="shared" si="3"/>
        <v>2617</v>
      </c>
      <c r="S99" s="117">
        <f>SUM(S92:S98)</f>
        <v>132228.81999999998</v>
      </c>
    </row>
    <row r="100" spans="1:19" ht="15" customHeight="1" x14ac:dyDescent="0.25">
      <c r="A100" s="402" t="s">
        <v>96</v>
      </c>
      <c r="B100" s="285"/>
      <c r="C100" s="405" t="s">
        <v>95</v>
      </c>
      <c r="D100" s="285"/>
      <c r="E100" s="412" t="s">
        <v>123</v>
      </c>
      <c r="F100" s="294"/>
      <c r="G100" s="114" t="s">
        <v>122</v>
      </c>
      <c r="H100" s="63">
        <v>21</v>
      </c>
      <c r="I100" s="115">
        <v>39.4</v>
      </c>
      <c r="J100" s="63">
        <v>32</v>
      </c>
      <c r="K100" s="115">
        <v>64.97</v>
      </c>
      <c r="L100" s="63">
        <v>24</v>
      </c>
      <c r="M100" s="115">
        <v>159.4</v>
      </c>
      <c r="N100" s="63">
        <v>104</v>
      </c>
      <c r="O100" s="115">
        <v>1125.1099999999999</v>
      </c>
      <c r="P100" s="63">
        <v>1</v>
      </c>
      <c r="Q100" s="115">
        <v>0.95</v>
      </c>
      <c r="R100" s="63">
        <f t="shared" si="3"/>
        <v>182</v>
      </c>
      <c r="S100" s="115">
        <f t="shared" si="3"/>
        <v>1389.83</v>
      </c>
    </row>
    <row r="101" spans="1:19" x14ac:dyDescent="0.25">
      <c r="A101" s="402"/>
      <c r="B101" s="285"/>
      <c r="C101" s="405"/>
      <c r="D101" s="285"/>
      <c r="E101" s="405"/>
      <c r="F101" s="294"/>
      <c r="G101" s="114" t="s">
        <v>121</v>
      </c>
      <c r="H101" s="63">
        <v>0</v>
      </c>
      <c r="I101" s="115">
        <v>0</v>
      </c>
      <c r="J101" s="63">
        <v>0</v>
      </c>
      <c r="K101" s="115">
        <v>0</v>
      </c>
      <c r="L101" s="63">
        <v>0</v>
      </c>
      <c r="M101" s="115">
        <v>0</v>
      </c>
      <c r="N101" s="63">
        <v>1</v>
      </c>
      <c r="O101" s="115">
        <v>0.05</v>
      </c>
      <c r="P101" s="63">
        <v>0</v>
      </c>
      <c r="Q101" s="115">
        <v>0</v>
      </c>
      <c r="R101" s="63">
        <f t="shared" si="3"/>
        <v>1</v>
      </c>
      <c r="S101" s="115">
        <f t="shared" si="3"/>
        <v>0.05</v>
      </c>
    </row>
    <row r="102" spans="1:19" x14ac:dyDescent="0.25">
      <c r="A102" s="402"/>
      <c r="B102" s="285"/>
      <c r="C102" s="405"/>
      <c r="D102" s="285"/>
      <c r="E102" s="405"/>
      <c r="F102" s="294"/>
      <c r="G102" s="114" t="s">
        <v>120</v>
      </c>
      <c r="H102" s="63">
        <v>4</v>
      </c>
      <c r="I102" s="115">
        <v>1.49</v>
      </c>
      <c r="J102" s="63">
        <v>9</v>
      </c>
      <c r="K102" s="115">
        <v>26.79</v>
      </c>
      <c r="L102" s="63">
        <v>4</v>
      </c>
      <c r="M102" s="115">
        <v>4.33</v>
      </c>
      <c r="N102" s="63">
        <v>1</v>
      </c>
      <c r="O102" s="115">
        <v>0.96</v>
      </c>
      <c r="P102" s="63">
        <v>0</v>
      </c>
      <c r="Q102" s="115">
        <v>0</v>
      </c>
      <c r="R102" s="63">
        <f t="shared" si="3"/>
        <v>18</v>
      </c>
      <c r="S102" s="115">
        <f t="shared" si="3"/>
        <v>33.57</v>
      </c>
    </row>
    <row r="103" spans="1:19" x14ac:dyDescent="0.25">
      <c r="A103" s="402"/>
      <c r="B103" s="285"/>
      <c r="C103" s="405"/>
      <c r="D103" s="285"/>
      <c r="E103" s="405"/>
      <c r="F103" s="294"/>
      <c r="G103" s="114" t="s">
        <v>119</v>
      </c>
      <c r="H103" s="63">
        <v>0</v>
      </c>
      <c r="I103" s="115">
        <v>0</v>
      </c>
      <c r="J103" s="63">
        <v>0</v>
      </c>
      <c r="K103" s="115">
        <v>0</v>
      </c>
      <c r="L103" s="63">
        <v>0</v>
      </c>
      <c r="M103" s="115">
        <v>0</v>
      </c>
      <c r="N103" s="63">
        <v>18</v>
      </c>
      <c r="O103" s="115">
        <v>540.78</v>
      </c>
      <c r="P103" s="63">
        <v>0</v>
      </c>
      <c r="Q103" s="115">
        <v>0</v>
      </c>
      <c r="R103" s="63">
        <f t="shared" si="3"/>
        <v>18</v>
      </c>
      <c r="S103" s="115">
        <f t="shared" si="3"/>
        <v>540.78</v>
      </c>
    </row>
    <row r="104" spans="1:19" x14ac:dyDescent="0.25">
      <c r="A104" s="402"/>
      <c r="B104" s="285"/>
      <c r="C104" s="405"/>
      <c r="D104" s="285"/>
      <c r="E104" s="405"/>
      <c r="F104" s="294"/>
      <c r="G104" s="114" t="s">
        <v>498</v>
      </c>
      <c r="H104" s="63">
        <v>0</v>
      </c>
      <c r="I104" s="115">
        <v>0</v>
      </c>
      <c r="J104" s="63">
        <v>1</v>
      </c>
      <c r="K104" s="115">
        <v>0.5</v>
      </c>
      <c r="L104" s="63">
        <v>5</v>
      </c>
      <c r="M104" s="115">
        <v>34.340000000000003</v>
      </c>
      <c r="N104" s="63">
        <v>0</v>
      </c>
      <c r="O104" s="115">
        <v>0</v>
      </c>
      <c r="P104" s="63">
        <v>0</v>
      </c>
      <c r="Q104" s="115">
        <v>0</v>
      </c>
      <c r="R104" s="63">
        <f t="shared" si="3"/>
        <v>6</v>
      </c>
      <c r="S104" s="115">
        <f t="shared" si="3"/>
        <v>34.840000000000003</v>
      </c>
    </row>
    <row r="105" spans="1:19" x14ac:dyDescent="0.25">
      <c r="A105" s="402"/>
      <c r="B105" s="285"/>
      <c r="C105" s="405"/>
      <c r="D105" s="285"/>
      <c r="E105" s="405"/>
      <c r="F105" s="294"/>
      <c r="G105" s="114" t="s">
        <v>118</v>
      </c>
      <c r="H105" s="63">
        <v>42</v>
      </c>
      <c r="I105" s="115">
        <v>15.6</v>
      </c>
      <c r="J105" s="63">
        <v>65</v>
      </c>
      <c r="K105" s="115">
        <v>247.86</v>
      </c>
      <c r="L105" s="63">
        <v>40</v>
      </c>
      <c r="M105" s="115">
        <v>697.86</v>
      </c>
      <c r="N105" s="63">
        <v>5</v>
      </c>
      <c r="O105" s="115">
        <v>129.91999999999999</v>
      </c>
      <c r="P105" s="63">
        <v>0</v>
      </c>
      <c r="Q105" s="115">
        <v>0</v>
      </c>
      <c r="R105" s="63">
        <f t="shared" si="3"/>
        <v>152</v>
      </c>
      <c r="S105" s="115">
        <f t="shared" si="3"/>
        <v>1091.24</v>
      </c>
    </row>
    <row r="106" spans="1:19" x14ac:dyDescent="0.25">
      <c r="A106" s="402"/>
      <c r="B106" s="285"/>
      <c r="C106" s="405"/>
      <c r="D106" s="285"/>
      <c r="E106" s="405"/>
      <c r="F106" s="294"/>
      <c r="G106" s="114" t="s">
        <v>117</v>
      </c>
      <c r="H106" s="63">
        <v>0</v>
      </c>
      <c r="I106" s="115">
        <v>0</v>
      </c>
      <c r="J106" s="63">
        <v>3</v>
      </c>
      <c r="K106" s="115">
        <v>1.88</v>
      </c>
      <c r="L106" s="63">
        <v>9</v>
      </c>
      <c r="M106" s="115">
        <v>23.99</v>
      </c>
      <c r="N106" s="63">
        <v>3</v>
      </c>
      <c r="O106" s="115">
        <v>26.72</v>
      </c>
      <c r="P106" s="63">
        <v>0</v>
      </c>
      <c r="Q106" s="115">
        <v>0</v>
      </c>
      <c r="R106" s="63">
        <f t="shared" si="3"/>
        <v>15</v>
      </c>
      <c r="S106" s="115">
        <f t="shared" si="3"/>
        <v>52.589999999999996</v>
      </c>
    </row>
    <row r="107" spans="1:19" x14ac:dyDescent="0.25">
      <c r="A107" s="402"/>
      <c r="B107" s="285"/>
      <c r="C107" s="405"/>
      <c r="D107" s="285"/>
      <c r="E107" s="405"/>
      <c r="F107" s="294"/>
      <c r="G107" s="114" t="s">
        <v>116</v>
      </c>
      <c r="H107" s="63">
        <v>0</v>
      </c>
      <c r="I107" s="115">
        <v>0</v>
      </c>
      <c r="J107" s="63">
        <v>1</v>
      </c>
      <c r="K107" s="115">
        <v>2.6</v>
      </c>
      <c r="L107" s="63">
        <v>6</v>
      </c>
      <c r="M107" s="115">
        <v>14.13</v>
      </c>
      <c r="N107" s="63">
        <v>1</v>
      </c>
      <c r="O107" s="115">
        <v>2.61</v>
      </c>
      <c r="P107" s="63">
        <v>0</v>
      </c>
      <c r="Q107" s="115">
        <v>0</v>
      </c>
      <c r="R107" s="63">
        <f t="shared" si="3"/>
        <v>8</v>
      </c>
      <c r="S107" s="115">
        <f t="shared" si="3"/>
        <v>19.34</v>
      </c>
    </row>
    <row r="108" spans="1:19" x14ac:dyDescent="0.25">
      <c r="A108" s="402"/>
      <c r="B108" s="285"/>
      <c r="C108" s="405"/>
      <c r="D108" s="285"/>
      <c r="E108" s="405"/>
      <c r="F108" s="294"/>
      <c r="G108" s="114" t="s">
        <v>115</v>
      </c>
      <c r="H108" s="63">
        <v>2</v>
      </c>
      <c r="I108" s="115">
        <v>0.59</v>
      </c>
      <c r="J108" s="63">
        <v>1</v>
      </c>
      <c r="K108" s="115">
        <v>0.19</v>
      </c>
      <c r="L108" s="63">
        <v>2</v>
      </c>
      <c r="M108" s="115">
        <v>28.74</v>
      </c>
      <c r="N108" s="63">
        <v>0</v>
      </c>
      <c r="O108" s="115">
        <v>0</v>
      </c>
      <c r="P108" s="63">
        <v>0</v>
      </c>
      <c r="Q108" s="115">
        <v>0</v>
      </c>
      <c r="R108" s="63">
        <f t="shared" si="3"/>
        <v>5</v>
      </c>
      <c r="S108" s="115">
        <f t="shared" si="3"/>
        <v>29.52</v>
      </c>
    </row>
    <row r="109" spans="1:19" x14ac:dyDescent="0.25">
      <c r="A109" s="402"/>
      <c r="B109" s="285"/>
      <c r="C109" s="405"/>
      <c r="D109" s="285"/>
      <c r="E109" s="405"/>
      <c r="F109" s="294"/>
      <c r="G109" s="114" t="s">
        <v>114</v>
      </c>
      <c r="H109" s="63">
        <v>3</v>
      </c>
      <c r="I109" s="115">
        <v>6.23</v>
      </c>
      <c r="J109" s="63">
        <v>5</v>
      </c>
      <c r="K109" s="115">
        <v>5.0599999999999996</v>
      </c>
      <c r="L109" s="63">
        <v>7</v>
      </c>
      <c r="M109" s="115">
        <v>35.43</v>
      </c>
      <c r="N109" s="63">
        <v>11</v>
      </c>
      <c r="O109" s="115">
        <v>184.65</v>
      </c>
      <c r="P109" s="63">
        <v>0</v>
      </c>
      <c r="Q109" s="115">
        <v>0</v>
      </c>
      <c r="R109" s="63">
        <f t="shared" si="3"/>
        <v>26</v>
      </c>
      <c r="S109" s="115">
        <f t="shared" si="3"/>
        <v>231.37</v>
      </c>
    </row>
    <row r="110" spans="1:19" x14ac:dyDescent="0.25">
      <c r="A110" s="402"/>
      <c r="B110" s="285"/>
      <c r="C110" s="405"/>
      <c r="D110" s="285"/>
      <c r="E110" s="405"/>
      <c r="F110" s="294"/>
      <c r="G110" s="114" t="s">
        <v>113</v>
      </c>
      <c r="H110" s="63">
        <v>0</v>
      </c>
      <c r="I110" s="115">
        <v>0</v>
      </c>
      <c r="J110" s="63">
        <v>1</v>
      </c>
      <c r="K110" s="115">
        <v>0.7</v>
      </c>
      <c r="L110" s="63">
        <v>16</v>
      </c>
      <c r="M110" s="115">
        <v>363.41</v>
      </c>
      <c r="N110" s="63">
        <v>1</v>
      </c>
      <c r="O110" s="115">
        <v>4.24</v>
      </c>
      <c r="P110" s="63">
        <v>0</v>
      </c>
      <c r="Q110" s="115">
        <v>0</v>
      </c>
      <c r="R110" s="63">
        <f t="shared" si="3"/>
        <v>18</v>
      </c>
      <c r="S110" s="115">
        <f t="shared" si="3"/>
        <v>368.35</v>
      </c>
    </row>
    <row r="111" spans="1:19" x14ac:dyDescent="0.25">
      <c r="A111" s="402"/>
      <c r="B111" s="285"/>
      <c r="C111" s="405"/>
      <c r="D111" s="285"/>
      <c r="E111" s="405"/>
      <c r="F111" s="294"/>
      <c r="G111" s="114" t="s">
        <v>112</v>
      </c>
      <c r="H111" s="63">
        <v>0</v>
      </c>
      <c r="I111" s="115">
        <v>0</v>
      </c>
      <c r="J111" s="63">
        <v>0</v>
      </c>
      <c r="K111" s="115">
        <v>0</v>
      </c>
      <c r="L111" s="63">
        <v>1</v>
      </c>
      <c r="M111" s="115">
        <v>5.19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1</v>
      </c>
      <c r="S111" s="115">
        <f t="shared" si="3"/>
        <v>5.19</v>
      </c>
    </row>
    <row r="112" spans="1:19" x14ac:dyDescent="0.25">
      <c r="A112" s="402"/>
      <c r="B112" s="285"/>
      <c r="C112" s="405"/>
      <c r="D112" s="285"/>
      <c r="E112" s="405"/>
      <c r="F112" s="294"/>
      <c r="G112" s="114" t="s">
        <v>111</v>
      </c>
      <c r="H112" s="63">
        <v>3</v>
      </c>
      <c r="I112" s="115">
        <v>0.86</v>
      </c>
      <c r="J112" s="63">
        <v>8</v>
      </c>
      <c r="K112" s="115">
        <v>5.61</v>
      </c>
      <c r="L112" s="63">
        <v>8</v>
      </c>
      <c r="M112" s="115">
        <v>16.46</v>
      </c>
      <c r="N112" s="63">
        <v>2</v>
      </c>
      <c r="O112" s="115">
        <v>4.8099999999999996</v>
      </c>
      <c r="P112" s="63">
        <v>0</v>
      </c>
      <c r="Q112" s="115">
        <v>0</v>
      </c>
      <c r="R112" s="63">
        <f t="shared" si="3"/>
        <v>21</v>
      </c>
      <c r="S112" s="115">
        <f t="shared" si="3"/>
        <v>27.74</v>
      </c>
    </row>
    <row r="113" spans="1:19" x14ac:dyDescent="0.25">
      <c r="A113" s="402"/>
      <c r="B113" s="285"/>
      <c r="C113" s="405"/>
      <c r="D113" s="285"/>
      <c r="E113" s="405"/>
      <c r="F113" s="294"/>
      <c r="G113" s="114" t="s">
        <v>110</v>
      </c>
      <c r="H113" s="63">
        <v>11</v>
      </c>
      <c r="I113" s="115">
        <v>29.09</v>
      </c>
      <c r="J113" s="63">
        <v>20</v>
      </c>
      <c r="K113" s="115">
        <v>140.22</v>
      </c>
      <c r="L113" s="63">
        <v>28</v>
      </c>
      <c r="M113" s="115">
        <v>201.17</v>
      </c>
      <c r="N113" s="63">
        <v>3</v>
      </c>
      <c r="O113" s="115">
        <v>69.03</v>
      </c>
      <c r="P113" s="63">
        <v>0</v>
      </c>
      <c r="Q113" s="115">
        <v>0</v>
      </c>
      <c r="R113" s="63">
        <f t="shared" si="3"/>
        <v>62</v>
      </c>
      <c r="S113" s="115">
        <f t="shared" si="3"/>
        <v>439.51</v>
      </c>
    </row>
    <row r="114" spans="1:19" x14ac:dyDescent="0.25">
      <c r="A114" s="402"/>
      <c r="B114" s="285"/>
      <c r="C114" s="405"/>
      <c r="D114" s="285"/>
      <c r="E114" s="405"/>
      <c r="F114" s="294"/>
      <c r="G114" s="114" t="s">
        <v>527</v>
      </c>
      <c r="H114" s="63">
        <v>0</v>
      </c>
      <c r="I114" s="115">
        <v>0</v>
      </c>
      <c r="J114" s="63">
        <v>2</v>
      </c>
      <c r="K114" s="115">
        <v>6.48</v>
      </c>
      <c r="L114" s="63">
        <v>1</v>
      </c>
      <c r="M114" s="115">
        <v>2.42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3</v>
      </c>
      <c r="S114" s="115">
        <f t="shared" si="3"/>
        <v>8.9</v>
      </c>
    </row>
    <row r="115" spans="1:19" x14ac:dyDescent="0.25">
      <c r="A115" s="402"/>
      <c r="B115" s="285"/>
      <c r="C115" s="405"/>
      <c r="D115" s="285"/>
      <c r="E115" s="405"/>
      <c r="F115" s="294"/>
      <c r="G115" s="114" t="s">
        <v>109</v>
      </c>
      <c r="H115" s="63">
        <v>4</v>
      </c>
      <c r="I115" s="115">
        <v>6.73</v>
      </c>
      <c r="J115" s="63">
        <v>2</v>
      </c>
      <c r="K115" s="115">
        <v>1.9</v>
      </c>
      <c r="L115" s="63">
        <v>11</v>
      </c>
      <c r="M115" s="115">
        <v>25.21</v>
      </c>
      <c r="N115" s="63">
        <v>12</v>
      </c>
      <c r="O115" s="115">
        <v>130.41999999999999</v>
      </c>
      <c r="P115" s="63">
        <v>0</v>
      </c>
      <c r="Q115" s="115">
        <v>0</v>
      </c>
      <c r="R115" s="63">
        <f t="shared" si="3"/>
        <v>29</v>
      </c>
      <c r="S115" s="115">
        <f t="shared" si="3"/>
        <v>164.26</v>
      </c>
    </row>
    <row r="116" spans="1:19" x14ac:dyDescent="0.25">
      <c r="A116" s="402"/>
      <c r="B116" s="285"/>
      <c r="C116" s="405"/>
      <c r="D116" s="285"/>
      <c r="E116" s="405"/>
      <c r="F116" s="294"/>
      <c r="G116" s="114" t="s">
        <v>108</v>
      </c>
      <c r="H116" s="63">
        <v>4</v>
      </c>
      <c r="I116" s="115">
        <v>6.27</v>
      </c>
      <c r="J116" s="63">
        <v>0</v>
      </c>
      <c r="K116" s="115">
        <v>0</v>
      </c>
      <c r="L116" s="63">
        <v>14</v>
      </c>
      <c r="M116" s="115">
        <v>55.88</v>
      </c>
      <c r="N116" s="63">
        <v>31</v>
      </c>
      <c r="O116" s="115">
        <v>523.09</v>
      </c>
      <c r="P116" s="63">
        <v>0</v>
      </c>
      <c r="Q116" s="115">
        <v>0</v>
      </c>
      <c r="R116" s="63">
        <f t="shared" si="3"/>
        <v>49</v>
      </c>
      <c r="S116" s="115">
        <f t="shared" si="3"/>
        <v>585.24</v>
      </c>
    </row>
    <row r="117" spans="1:19" x14ac:dyDescent="0.25">
      <c r="A117" s="402"/>
      <c r="B117" s="285"/>
      <c r="C117" s="405"/>
      <c r="D117" s="285"/>
      <c r="E117" s="405"/>
      <c r="F117" s="294"/>
      <c r="G117" s="114" t="s">
        <v>107</v>
      </c>
      <c r="H117" s="63">
        <v>2</v>
      </c>
      <c r="I117" s="115">
        <v>0.32</v>
      </c>
      <c r="J117" s="63">
        <v>0</v>
      </c>
      <c r="K117" s="115">
        <v>0</v>
      </c>
      <c r="L117" s="63">
        <v>2</v>
      </c>
      <c r="M117" s="115">
        <v>2.72</v>
      </c>
      <c r="N117" s="63">
        <v>4</v>
      </c>
      <c r="O117" s="115">
        <v>44.78</v>
      </c>
      <c r="P117" s="63">
        <v>0</v>
      </c>
      <c r="Q117" s="115">
        <v>0</v>
      </c>
      <c r="R117" s="63">
        <f t="shared" si="3"/>
        <v>8</v>
      </c>
      <c r="S117" s="115">
        <f t="shared" si="3"/>
        <v>47.82</v>
      </c>
    </row>
    <row r="118" spans="1:19" x14ac:dyDescent="0.25">
      <c r="A118" s="402"/>
      <c r="B118" s="285"/>
      <c r="C118" s="405"/>
      <c r="D118" s="285"/>
      <c r="E118" s="405"/>
      <c r="F118" s="294"/>
      <c r="G118" s="114" t="s">
        <v>106</v>
      </c>
      <c r="H118" s="63">
        <v>8</v>
      </c>
      <c r="I118" s="115">
        <v>3.76</v>
      </c>
      <c r="J118" s="63">
        <v>4</v>
      </c>
      <c r="K118" s="115">
        <v>23.16</v>
      </c>
      <c r="L118" s="63">
        <v>10</v>
      </c>
      <c r="M118" s="115">
        <v>42.42</v>
      </c>
      <c r="N118" s="63">
        <v>0</v>
      </c>
      <c r="O118" s="115">
        <v>0</v>
      </c>
      <c r="P118" s="63">
        <v>0</v>
      </c>
      <c r="Q118" s="115">
        <v>0</v>
      </c>
      <c r="R118" s="63">
        <f t="shared" si="3"/>
        <v>22</v>
      </c>
      <c r="S118" s="115">
        <f t="shared" si="3"/>
        <v>69.34</v>
      </c>
    </row>
    <row r="119" spans="1:19" x14ac:dyDescent="0.25">
      <c r="A119" s="402"/>
      <c r="B119" s="285"/>
      <c r="C119" s="405"/>
      <c r="D119" s="285"/>
      <c r="E119" s="405"/>
      <c r="F119" s="294"/>
      <c r="G119" s="114" t="s">
        <v>105</v>
      </c>
      <c r="H119" s="63">
        <v>0</v>
      </c>
      <c r="I119" s="115">
        <v>0</v>
      </c>
      <c r="J119" s="63">
        <v>0</v>
      </c>
      <c r="K119" s="115">
        <v>0</v>
      </c>
      <c r="L119" s="63">
        <v>0</v>
      </c>
      <c r="M119" s="115">
        <v>0</v>
      </c>
      <c r="N119" s="63">
        <v>2</v>
      </c>
      <c r="O119" s="115">
        <v>7.73</v>
      </c>
      <c r="P119" s="63">
        <v>0</v>
      </c>
      <c r="Q119" s="115">
        <v>0</v>
      </c>
      <c r="R119" s="63">
        <f t="shared" si="3"/>
        <v>2</v>
      </c>
      <c r="S119" s="115">
        <f t="shared" si="3"/>
        <v>7.73</v>
      </c>
    </row>
    <row r="120" spans="1:19" x14ac:dyDescent="0.25">
      <c r="A120" s="402"/>
      <c r="B120" s="285"/>
      <c r="C120" s="405"/>
      <c r="D120" s="285"/>
      <c r="E120" s="405"/>
      <c r="F120" s="294"/>
      <c r="G120" s="114" t="s">
        <v>104</v>
      </c>
      <c r="H120" s="63">
        <v>1</v>
      </c>
      <c r="I120" s="115">
        <v>0.12</v>
      </c>
      <c r="J120" s="63">
        <v>0</v>
      </c>
      <c r="K120" s="115">
        <v>0</v>
      </c>
      <c r="L120" s="63">
        <v>2</v>
      </c>
      <c r="M120" s="115">
        <v>0.98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3</v>
      </c>
      <c r="S120" s="115">
        <f t="shared" si="3"/>
        <v>1.1000000000000001</v>
      </c>
    </row>
    <row r="121" spans="1:19" x14ac:dyDescent="0.25">
      <c r="A121" s="402"/>
      <c r="B121" s="285"/>
      <c r="C121" s="405"/>
      <c r="D121" s="285"/>
      <c r="E121" s="405"/>
      <c r="F121" s="294"/>
      <c r="G121" s="114" t="s">
        <v>103</v>
      </c>
      <c r="H121" s="63">
        <v>2</v>
      </c>
      <c r="I121" s="115">
        <v>1.75</v>
      </c>
      <c r="J121" s="63">
        <v>14</v>
      </c>
      <c r="K121" s="115">
        <v>115.26</v>
      </c>
      <c r="L121" s="63">
        <v>8</v>
      </c>
      <c r="M121" s="115">
        <v>79.53</v>
      </c>
      <c r="N121" s="63">
        <v>31</v>
      </c>
      <c r="O121" s="115">
        <v>303.05</v>
      </c>
      <c r="P121" s="63">
        <v>0</v>
      </c>
      <c r="Q121" s="115">
        <v>0</v>
      </c>
      <c r="R121" s="63">
        <f t="shared" si="3"/>
        <v>55</v>
      </c>
      <c r="S121" s="115">
        <f t="shared" si="3"/>
        <v>499.59000000000003</v>
      </c>
    </row>
    <row r="122" spans="1:19" x14ac:dyDescent="0.25">
      <c r="A122" s="402"/>
      <c r="B122" s="285"/>
      <c r="C122" s="405"/>
      <c r="D122" s="285"/>
      <c r="E122" s="405"/>
      <c r="F122" s="294"/>
      <c r="G122" s="114" t="s">
        <v>102</v>
      </c>
      <c r="H122" s="63">
        <v>1</v>
      </c>
      <c r="I122" s="115">
        <v>0.28999999999999998</v>
      </c>
      <c r="J122" s="63">
        <v>5</v>
      </c>
      <c r="K122" s="115">
        <v>1.77</v>
      </c>
      <c r="L122" s="63">
        <v>2</v>
      </c>
      <c r="M122" s="115">
        <v>2.66</v>
      </c>
      <c r="N122" s="63">
        <v>0</v>
      </c>
      <c r="O122" s="115">
        <v>0</v>
      </c>
      <c r="P122" s="63">
        <v>0</v>
      </c>
      <c r="Q122" s="115">
        <v>0</v>
      </c>
      <c r="R122" s="63">
        <f t="shared" si="3"/>
        <v>8</v>
      </c>
      <c r="S122" s="115">
        <f t="shared" si="3"/>
        <v>4.7200000000000006</v>
      </c>
    </row>
    <row r="123" spans="1:19" x14ac:dyDescent="0.25">
      <c r="A123" s="402"/>
      <c r="B123" s="285"/>
      <c r="C123" s="405"/>
      <c r="D123" s="285"/>
      <c r="E123" s="405"/>
      <c r="F123" s="294"/>
      <c r="G123" s="114" t="s">
        <v>101</v>
      </c>
      <c r="H123" s="63">
        <v>3</v>
      </c>
      <c r="I123" s="115">
        <v>1.64</v>
      </c>
      <c r="J123" s="63">
        <v>11</v>
      </c>
      <c r="K123" s="115">
        <v>25.33</v>
      </c>
      <c r="L123" s="63">
        <v>24</v>
      </c>
      <c r="M123" s="115">
        <v>164.53</v>
      </c>
      <c r="N123" s="63">
        <v>7</v>
      </c>
      <c r="O123" s="115">
        <v>31.3</v>
      </c>
      <c r="P123" s="63">
        <v>1</v>
      </c>
      <c r="Q123" s="115">
        <v>5.64</v>
      </c>
      <c r="R123" s="63">
        <f t="shared" ref="R123:S154" si="4">+H123+J123+L123+N123+P123</f>
        <v>46</v>
      </c>
      <c r="S123" s="115">
        <f t="shared" si="4"/>
        <v>228.44</v>
      </c>
    </row>
    <row r="124" spans="1:19" x14ac:dyDescent="0.25">
      <c r="A124" s="402"/>
      <c r="B124" s="285"/>
      <c r="C124" s="405"/>
      <c r="D124" s="285"/>
      <c r="E124" s="405"/>
      <c r="F124" s="294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0</v>
      </c>
      <c r="S124" s="115">
        <f t="shared" si="4"/>
        <v>0</v>
      </c>
    </row>
    <row r="125" spans="1:19" x14ac:dyDescent="0.25">
      <c r="A125" s="402"/>
      <c r="B125" s="285"/>
      <c r="C125" s="405"/>
      <c r="D125" s="285"/>
      <c r="E125" s="405"/>
      <c r="F125" s="294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5"/>
      <c r="C126" s="405"/>
      <c r="D126" s="285"/>
      <c r="E126" s="405"/>
      <c r="F126" s="294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5"/>
      <c r="C127" s="405"/>
      <c r="D127" s="285"/>
      <c r="E127" s="405"/>
      <c r="F127" s="294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5"/>
      <c r="C128" s="405"/>
      <c r="D128" s="285"/>
      <c r="E128" s="405"/>
      <c r="F128" s="294"/>
      <c r="G128" s="114" t="s">
        <v>20</v>
      </c>
      <c r="H128" s="63">
        <v>3</v>
      </c>
      <c r="I128" s="115">
        <v>0.92</v>
      </c>
      <c r="J128" s="63">
        <v>8</v>
      </c>
      <c r="K128" s="115">
        <v>14.36</v>
      </c>
      <c r="L128" s="63">
        <v>41</v>
      </c>
      <c r="M128" s="115">
        <v>675.81</v>
      </c>
      <c r="N128" s="63">
        <v>10</v>
      </c>
      <c r="O128" s="115">
        <v>151.11000000000001</v>
      </c>
      <c r="P128" s="63">
        <v>1</v>
      </c>
      <c r="Q128" s="115">
        <v>9.17</v>
      </c>
      <c r="R128" s="63">
        <f t="shared" si="4"/>
        <v>63</v>
      </c>
      <c r="S128" s="115">
        <f t="shared" si="4"/>
        <v>851.36999999999989</v>
      </c>
    </row>
    <row r="129" spans="1:19" ht="15.75" thickBot="1" x14ac:dyDescent="0.3">
      <c r="A129" s="402"/>
      <c r="B129" s="285"/>
      <c r="C129" s="405"/>
      <c r="D129" s="285"/>
      <c r="E129" s="405"/>
      <c r="F129" s="294"/>
      <c r="G129" s="114" t="s">
        <v>98</v>
      </c>
      <c r="H129" s="63">
        <v>142</v>
      </c>
      <c r="I129" s="115">
        <v>44.28</v>
      </c>
      <c r="J129" s="63">
        <v>98</v>
      </c>
      <c r="K129" s="115">
        <v>92.3</v>
      </c>
      <c r="L129" s="63">
        <v>37</v>
      </c>
      <c r="M129" s="115">
        <v>177.98</v>
      </c>
      <c r="N129" s="63">
        <v>38</v>
      </c>
      <c r="O129" s="115">
        <v>63.03</v>
      </c>
      <c r="P129" s="63">
        <v>4</v>
      </c>
      <c r="Q129" s="115">
        <v>2.86</v>
      </c>
      <c r="R129" s="63">
        <f t="shared" si="4"/>
        <v>319</v>
      </c>
      <c r="S129" s="115">
        <f t="shared" si="4"/>
        <v>380.44999999999993</v>
      </c>
    </row>
    <row r="130" spans="1:19" ht="15.75" thickTop="1" x14ac:dyDescent="0.25">
      <c r="A130" s="402"/>
      <c r="B130" s="285"/>
      <c r="C130" s="413"/>
      <c r="D130" s="285"/>
      <c r="E130" s="413"/>
      <c r="F130" s="294"/>
      <c r="G130" s="82" t="s">
        <v>97</v>
      </c>
      <c r="H130" s="116">
        <v>211</v>
      </c>
      <c r="I130" s="117">
        <v>159.34</v>
      </c>
      <c r="J130" s="116">
        <v>222</v>
      </c>
      <c r="K130" s="117">
        <v>776.94</v>
      </c>
      <c r="L130" s="116">
        <v>243</v>
      </c>
      <c r="M130" s="117">
        <v>2814.59</v>
      </c>
      <c r="N130" s="116">
        <v>262</v>
      </c>
      <c r="O130" s="117">
        <v>3343.3900000000003</v>
      </c>
      <c r="P130" s="116">
        <v>7</v>
      </c>
      <c r="Q130" s="117">
        <v>18.619999999999997</v>
      </c>
      <c r="R130" s="116">
        <f t="shared" si="4"/>
        <v>945</v>
      </c>
      <c r="S130" s="117">
        <f>SUM(S100:S129)</f>
        <v>7112.8799999999983</v>
      </c>
    </row>
    <row r="131" spans="1:19" ht="15" customHeight="1" x14ac:dyDescent="0.25">
      <c r="A131" s="402" t="s">
        <v>96</v>
      </c>
      <c r="B131" s="285"/>
      <c r="C131" s="412" t="s">
        <v>95</v>
      </c>
      <c r="D131" s="285"/>
      <c r="E131" s="412" t="s">
        <v>94</v>
      </c>
      <c r="F131" s="294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5"/>
      <c r="C132" s="405"/>
      <c r="D132" s="285"/>
      <c r="E132" s="405"/>
      <c r="F132" s="294"/>
      <c r="G132" s="114" t="s">
        <v>493</v>
      </c>
      <c r="H132" s="63">
        <v>0</v>
      </c>
      <c r="I132" s="115">
        <v>0</v>
      </c>
      <c r="J132" s="63">
        <v>3</v>
      </c>
      <c r="K132" s="115">
        <v>45.12</v>
      </c>
      <c r="L132" s="63">
        <v>5</v>
      </c>
      <c r="M132" s="115">
        <v>52.49</v>
      </c>
      <c r="N132" s="63">
        <v>2</v>
      </c>
      <c r="O132" s="115">
        <v>25.7</v>
      </c>
      <c r="P132" s="63">
        <v>0</v>
      </c>
      <c r="Q132" s="115">
        <v>0</v>
      </c>
      <c r="R132" s="63">
        <f t="shared" si="4"/>
        <v>10</v>
      </c>
      <c r="S132" s="115">
        <f t="shared" si="4"/>
        <v>123.31</v>
      </c>
    </row>
    <row r="133" spans="1:19" ht="15" customHeight="1" x14ac:dyDescent="0.25">
      <c r="A133" s="402"/>
      <c r="B133" s="285"/>
      <c r="C133" s="405"/>
      <c r="D133" s="285"/>
      <c r="E133" s="405"/>
      <c r="F133" s="294"/>
      <c r="G133" s="114" t="s">
        <v>93</v>
      </c>
      <c r="H133" s="63">
        <v>1</v>
      </c>
      <c r="I133" s="115">
        <v>0.17</v>
      </c>
      <c r="J133" s="63">
        <v>11</v>
      </c>
      <c r="K133" s="115">
        <v>53.49</v>
      </c>
      <c r="L133" s="63">
        <v>14</v>
      </c>
      <c r="M133" s="115">
        <v>172.97</v>
      </c>
      <c r="N133" s="63">
        <v>116</v>
      </c>
      <c r="O133" s="115">
        <v>1801.26</v>
      </c>
      <c r="P133" s="63">
        <v>0</v>
      </c>
      <c r="Q133" s="115">
        <v>0</v>
      </c>
      <c r="R133" s="63">
        <f t="shared" si="4"/>
        <v>142</v>
      </c>
      <c r="S133" s="115">
        <f t="shared" si="4"/>
        <v>2027.8899999999999</v>
      </c>
    </row>
    <row r="134" spans="1:19" ht="15" customHeight="1" x14ac:dyDescent="0.25">
      <c r="A134" s="402"/>
      <c r="B134" s="285"/>
      <c r="C134" s="405"/>
      <c r="D134" s="285"/>
      <c r="E134" s="405"/>
      <c r="F134" s="294"/>
      <c r="G134" s="114" t="s">
        <v>128</v>
      </c>
      <c r="H134" s="63">
        <v>1</v>
      </c>
      <c r="I134" s="115">
        <v>16.34</v>
      </c>
      <c r="J134" s="63">
        <v>3</v>
      </c>
      <c r="K134" s="115">
        <v>57.47</v>
      </c>
      <c r="L134" s="63">
        <v>0</v>
      </c>
      <c r="M134" s="115">
        <v>0</v>
      </c>
      <c r="N134" s="63">
        <v>7</v>
      </c>
      <c r="O134" s="115">
        <v>82.32</v>
      </c>
      <c r="P134" s="63">
        <v>0</v>
      </c>
      <c r="Q134" s="115">
        <v>0</v>
      </c>
      <c r="R134" s="63">
        <f t="shared" si="4"/>
        <v>11</v>
      </c>
      <c r="S134" s="115">
        <f t="shared" si="4"/>
        <v>156.13</v>
      </c>
    </row>
    <row r="135" spans="1:19" x14ac:dyDescent="0.25">
      <c r="A135" s="402"/>
      <c r="B135" s="285"/>
      <c r="C135" s="405"/>
      <c r="D135" s="285"/>
      <c r="E135" s="405"/>
      <c r="F135" s="294"/>
      <c r="G135" s="114" t="s">
        <v>92</v>
      </c>
      <c r="H135" s="63">
        <v>0</v>
      </c>
      <c r="I135" s="115">
        <v>0</v>
      </c>
      <c r="J135" s="63">
        <v>5</v>
      </c>
      <c r="K135" s="115">
        <v>9.2899999999999991</v>
      </c>
      <c r="L135" s="63">
        <v>4</v>
      </c>
      <c r="M135" s="115">
        <v>14.86</v>
      </c>
      <c r="N135" s="63">
        <v>55</v>
      </c>
      <c r="O135" s="115">
        <v>786.54</v>
      </c>
      <c r="P135" s="63">
        <v>0</v>
      </c>
      <c r="Q135" s="115">
        <v>0</v>
      </c>
      <c r="R135" s="63">
        <f t="shared" si="4"/>
        <v>64</v>
      </c>
      <c r="S135" s="115">
        <f t="shared" si="4"/>
        <v>810.68999999999994</v>
      </c>
    </row>
    <row r="136" spans="1:19" x14ac:dyDescent="0.25">
      <c r="A136" s="402"/>
      <c r="B136" s="285"/>
      <c r="C136" s="405"/>
      <c r="D136" s="285"/>
      <c r="E136" s="405"/>
      <c r="F136" s="294"/>
      <c r="G136" s="114" t="s">
        <v>91</v>
      </c>
      <c r="H136" s="63">
        <v>13</v>
      </c>
      <c r="I136" s="115">
        <v>9.5399999999999991</v>
      </c>
      <c r="J136" s="63">
        <v>138</v>
      </c>
      <c r="K136" s="115">
        <v>999.94</v>
      </c>
      <c r="L136" s="63">
        <v>8</v>
      </c>
      <c r="M136" s="115">
        <v>42.45</v>
      </c>
      <c r="N136" s="63">
        <v>51</v>
      </c>
      <c r="O136" s="115">
        <v>577</v>
      </c>
      <c r="P136" s="63">
        <v>0</v>
      </c>
      <c r="Q136" s="115">
        <v>0</v>
      </c>
      <c r="R136" s="63">
        <f t="shared" si="4"/>
        <v>210</v>
      </c>
      <c r="S136" s="115">
        <f t="shared" si="4"/>
        <v>1628.93</v>
      </c>
    </row>
    <row r="137" spans="1:19" x14ac:dyDescent="0.25">
      <c r="A137" s="402"/>
      <c r="B137" s="285"/>
      <c r="C137" s="405"/>
      <c r="D137" s="285"/>
      <c r="E137" s="405"/>
      <c r="F137" s="294"/>
      <c r="G137" s="114" t="s">
        <v>90</v>
      </c>
      <c r="H137" s="63">
        <v>0</v>
      </c>
      <c r="I137" s="115">
        <v>0</v>
      </c>
      <c r="J137" s="63">
        <v>2</v>
      </c>
      <c r="K137" s="115">
        <v>0.22</v>
      </c>
      <c r="L137" s="63">
        <v>14</v>
      </c>
      <c r="M137" s="115">
        <v>173.87</v>
      </c>
      <c r="N137" s="63">
        <v>109</v>
      </c>
      <c r="O137" s="115">
        <v>1256.22</v>
      </c>
      <c r="P137" s="63">
        <v>0</v>
      </c>
      <c r="Q137" s="115">
        <v>0</v>
      </c>
      <c r="R137" s="63">
        <f t="shared" si="4"/>
        <v>125</v>
      </c>
      <c r="S137" s="115">
        <f t="shared" si="4"/>
        <v>1430.31</v>
      </c>
    </row>
    <row r="138" spans="1:19" x14ac:dyDescent="0.25">
      <c r="A138" s="402"/>
      <c r="B138" s="285"/>
      <c r="C138" s="405"/>
      <c r="D138" s="285"/>
      <c r="E138" s="405"/>
      <c r="F138" s="294"/>
      <c r="G138" s="114" t="s">
        <v>127</v>
      </c>
      <c r="H138" s="63">
        <v>9</v>
      </c>
      <c r="I138" s="115">
        <v>23.76</v>
      </c>
      <c r="J138" s="63">
        <v>8</v>
      </c>
      <c r="K138" s="115">
        <v>35.29</v>
      </c>
      <c r="L138" s="63">
        <v>19</v>
      </c>
      <c r="M138" s="115">
        <v>254.7</v>
      </c>
      <c r="N138" s="63">
        <v>22</v>
      </c>
      <c r="O138" s="115">
        <v>196.47</v>
      </c>
      <c r="P138" s="63">
        <v>0</v>
      </c>
      <c r="Q138" s="115">
        <v>0</v>
      </c>
      <c r="R138" s="63">
        <f t="shared" si="4"/>
        <v>58</v>
      </c>
      <c r="S138" s="115">
        <f t="shared" si="4"/>
        <v>510.22</v>
      </c>
    </row>
    <row r="139" spans="1:19" x14ac:dyDescent="0.25">
      <c r="A139" s="402"/>
      <c r="B139" s="285"/>
      <c r="C139" s="405"/>
      <c r="D139" s="285"/>
      <c r="E139" s="405"/>
      <c r="F139" s="294"/>
      <c r="G139" s="114" t="s">
        <v>89</v>
      </c>
      <c r="H139" s="63">
        <v>0</v>
      </c>
      <c r="I139" s="115">
        <v>0</v>
      </c>
      <c r="J139" s="63">
        <v>3</v>
      </c>
      <c r="K139" s="115">
        <v>9.35</v>
      </c>
      <c r="L139" s="63">
        <v>3</v>
      </c>
      <c r="M139" s="115">
        <v>20.48</v>
      </c>
      <c r="N139" s="63">
        <v>42</v>
      </c>
      <c r="O139" s="115">
        <v>548.91</v>
      </c>
      <c r="P139" s="63">
        <v>0</v>
      </c>
      <c r="Q139" s="115">
        <v>0</v>
      </c>
      <c r="R139" s="63">
        <f t="shared" si="4"/>
        <v>48</v>
      </c>
      <c r="S139" s="115">
        <f t="shared" si="4"/>
        <v>578.74</v>
      </c>
    </row>
    <row r="140" spans="1:19" x14ac:dyDescent="0.25">
      <c r="A140" s="402"/>
      <c r="B140" s="285"/>
      <c r="C140" s="405"/>
      <c r="D140" s="285"/>
      <c r="E140" s="405"/>
      <c r="F140" s="294"/>
      <c r="G140" s="114" t="s">
        <v>88</v>
      </c>
      <c r="H140" s="63">
        <v>3</v>
      </c>
      <c r="I140" s="115">
        <v>4.0199999999999996</v>
      </c>
      <c r="J140" s="63">
        <v>1</v>
      </c>
      <c r="K140" s="115">
        <v>1.39</v>
      </c>
      <c r="L140" s="63">
        <v>1</v>
      </c>
      <c r="M140" s="115">
        <v>1.29</v>
      </c>
      <c r="N140" s="63">
        <v>5</v>
      </c>
      <c r="O140" s="115">
        <v>25.9</v>
      </c>
      <c r="P140" s="63">
        <v>0</v>
      </c>
      <c r="Q140" s="115">
        <v>0</v>
      </c>
      <c r="R140" s="63">
        <f t="shared" si="4"/>
        <v>10</v>
      </c>
      <c r="S140" s="115">
        <f t="shared" si="4"/>
        <v>32.599999999999994</v>
      </c>
    </row>
    <row r="141" spans="1:19" x14ac:dyDescent="0.25">
      <c r="A141" s="402"/>
      <c r="B141" s="285"/>
      <c r="C141" s="405"/>
      <c r="D141" s="285"/>
      <c r="E141" s="405"/>
      <c r="F141" s="294"/>
      <c r="G141" s="114" t="s">
        <v>125</v>
      </c>
      <c r="H141" s="63">
        <v>0</v>
      </c>
      <c r="I141" s="115">
        <v>0</v>
      </c>
      <c r="J141" s="63">
        <v>4</v>
      </c>
      <c r="K141" s="115">
        <v>158.47</v>
      </c>
      <c r="L141" s="63">
        <v>1</v>
      </c>
      <c r="M141" s="115">
        <v>58.92</v>
      </c>
      <c r="N141" s="63">
        <v>26</v>
      </c>
      <c r="O141" s="115">
        <v>767.51</v>
      </c>
      <c r="P141" s="63">
        <v>0</v>
      </c>
      <c r="Q141" s="115">
        <v>0</v>
      </c>
      <c r="R141" s="63">
        <f t="shared" si="4"/>
        <v>31</v>
      </c>
      <c r="S141" s="115">
        <f t="shared" si="4"/>
        <v>984.9</v>
      </c>
    </row>
    <row r="142" spans="1:19" ht="15.75" thickBot="1" x14ac:dyDescent="0.3">
      <c r="A142" s="402"/>
      <c r="B142" s="285"/>
      <c r="C142" s="405"/>
      <c r="D142" s="285"/>
      <c r="E142" s="405"/>
      <c r="F142" s="294"/>
      <c r="G142" s="114" t="s">
        <v>87</v>
      </c>
      <c r="H142" s="63">
        <v>2</v>
      </c>
      <c r="I142" s="115">
        <v>3.18</v>
      </c>
      <c r="J142" s="63">
        <v>0</v>
      </c>
      <c r="K142" s="115">
        <v>0</v>
      </c>
      <c r="L142" s="63">
        <v>0</v>
      </c>
      <c r="M142" s="115">
        <v>0</v>
      </c>
      <c r="N142" s="63">
        <v>5</v>
      </c>
      <c r="O142" s="115">
        <v>59.16</v>
      </c>
      <c r="P142" s="63">
        <v>0</v>
      </c>
      <c r="Q142" s="115">
        <v>0</v>
      </c>
      <c r="R142" s="63">
        <f t="shared" si="4"/>
        <v>7</v>
      </c>
      <c r="S142" s="115">
        <f t="shared" si="4"/>
        <v>62.339999999999996</v>
      </c>
    </row>
    <row r="143" spans="1:19" ht="15.75" thickTop="1" x14ac:dyDescent="0.25">
      <c r="A143" s="402"/>
      <c r="B143" s="285"/>
      <c r="C143" s="405"/>
      <c r="D143" s="285"/>
      <c r="E143" s="413"/>
      <c r="F143" s="294"/>
      <c r="G143" s="82" t="s">
        <v>86</v>
      </c>
      <c r="H143" s="116">
        <v>27</v>
      </c>
      <c r="I143" s="117">
        <v>57.01</v>
      </c>
      <c r="J143" s="116">
        <v>165</v>
      </c>
      <c r="K143" s="117">
        <v>1370.03</v>
      </c>
      <c r="L143" s="116">
        <v>60</v>
      </c>
      <c r="M143" s="117">
        <v>792.03</v>
      </c>
      <c r="N143" s="116">
        <v>386</v>
      </c>
      <c r="O143" s="117">
        <v>6126.99</v>
      </c>
      <c r="P143" s="116">
        <v>0</v>
      </c>
      <c r="Q143" s="117">
        <v>0</v>
      </c>
      <c r="R143" s="116">
        <f t="shared" si="4"/>
        <v>638</v>
      </c>
      <c r="S143" s="117">
        <f>SUM(S131:S142)</f>
        <v>8346.0600000000013</v>
      </c>
    </row>
    <row r="144" spans="1:19" ht="15" customHeight="1" x14ac:dyDescent="0.25">
      <c r="A144" s="402"/>
      <c r="B144" s="285"/>
      <c r="C144" s="405"/>
      <c r="D144" s="285"/>
      <c r="E144" s="412" t="s">
        <v>85</v>
      </c>
      <c r="F144" s="294"/>
      <c r="G144" s="114" t="s">
        <v>84</v>
      </c>
      <c r="H144" s="63">
        <v>0</v>
      </c>
      <c r="I144" s="115">
        <v>0</v>
      </c>
      <c r="J144" s="63">
        <v>0</v>
      </c>
      <c r="K144" s="115">
        <v>0</v>
      </c>
      <c r="L144" s="63">
        <v>7</v>
      </c>
      <c r="M144" s="115">
        <v>188.78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7</v>
      </c>
      <c r="S144" s="115">
        <f t="shared" si="4"/>
        <v>188.78</v>
      </c>
    </row>
    <row r="145" spans="1:19" x14ac:dyDescent="0.25">
      <c r="A145" s="402"/>
      <c r="B145" s="285"/>
      <c r="C145" s="405"/>
      <c r="D145" s="285"/>
      <c r="E145" s="405"/>
      <c r="F145" s="294"/>
      <c r="G145" s="114" t="s">
        <v>83</v>
      </c>
      <c r="H145" s="63">
        <v>0</v>
      </c>
      <c r="I145" s="115">
        <v>0</v>
      </c>
      <c r="J145" s="63">
        <v>0</v>
      </c>
      <c r="K145" s="115">
        <v>0</v>
      </c>
      <c r="L145" s="63">
        <v>2</v>
      </c>
      <c r="M145" s="115">
        <v>23.14</v>
      </c>
      <c r="N145" s="63">
        <v>20</v>
      </c>
      <c r="O145" s="115">
        <v>611.47</v>
      </c>
      <c r="P145" s="63">
        <v>0</v>
      </c>
      <c r="Q145" s="115">
        <v>0</v>
      </c>
      <c r="R145" s="63">
        <f t="shared" si="4"/>
        <v>22</v>
      </c>
      <c r="S145" s="115">
        <f t="shared" si="4"/>
        <v>634.61</v>
      </c>
    </row>
    <row r="146" spans="1:19" x14ac:dyDescent="0.25">
      <c r="A146" s="402"/>
      <c r="B146" s="285"/>
      <c r="C146" s="405"/>
      <c r="D146" s="285"/>
      <c r="E146" s="405"/>
      <c r="F146" s="294"/>
      <c r="G146" s="114" t="s">
        <v>82</v>
      </c>
      <c r="H146" s="63">
        <v>0</v>
      </c>
      <c r="I146" s="115">
        <v>0</v>
      </c>
      <c r="J146" s="63">
        <v>1</v>
      </c>
      <c r="K146" s="115">
        <v>2.95</v>
      </c>
      <c r="L146" s="63">
        <v>22</v>
      </c>
      <c r="M146" s="115">
        <v>397.19</v>
      </c>
      <c r="N146" s="63">
        <v>83</v>
      </c>
      <c r="O146" s="115">
        <v>2380.27</v>
      </c>
      <c r="P146" s="63">
        <v>0</v>
      </c>
      <c r="Q146" s="115">
        <v>0</v>
      </c>
      <c r="R146" s="63">
        <f t="shared" si="4"/>
        <v>106</v>
      </c>
      <c r="S146" s="115">
        <f t="shared" si="4"/>
        <v>2780.41</v>
      </c>
    </row>
    <row r="147" spans="1:19" x14ac:dyDescent="0.25">
      <c r="A147" s="402"/>
      <c r="B147" s="285"/>
      <c r="C147" s="405"/>
      <c r="D147" s="285"/>
      <c r="E147" s="405"/>
      <c r="F147" s="294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5"/>
      <c r="C148" s="405"/>
      <c r="D148" s="285"/>
      <c r="E148" s="405"/>
      <c r="F148" s="294"/>
      <c r="G148" s="114" t="s">
        <v>80</v>
      </c>
      <c r="H148" s="63">
        <v>0</v>
      </c>
      <c r="I148" s="115">
        <v>0</v>
      </c>
      <c r="J148" s="63">
        <v>0</v>
      </c>
      <c r="K148" s="115">
        <v>0</v>
      </c>
      <c r="L148" s="63">
        <v>0</v>
      </c>
      <c r="M148" s="115">
        <v>0</v>
      </c>
      <c r="N148" s="63">
        <v>2</v>
      </c>
      <c r="O148" s="115">
        <v>28.5</v>
      </c>
      <c r="P148" s="63">
        <v>0</v>
      </c>
      <c r="Q148" s="115">
        <v>0</v>
      </c>
      <c r="R148" s="63">
        <f t="shared" si="4"/>
        <v>2</v>
      </c>
      <c r="S148" s="115">
        <f t="shared" si="4"/>
        <v>28.5</v>
      </c>
    </row>
    <row r="149" spans="1:19" ht="15.75" thickBot="1" x14ac:dyDescent="0.3">
      <c r="A149" s="402"/>
      <c r="B149" s="285"/>
      <c r="C149" s="405"/>
      <c r="D149" s="285"/>
      <c r="E149" s="405"/>
      <c r="F149" s="294"/>
      <c r="G149" s="114" t="s">
        <v>79</v>
      </c>
      <c r="H149" s="63">
        <v>0</v>
      </c>
      <c r="I149" s="115">
        <v>0</v>
      </c>
      <c r="J149" s="63">
        <v>0</v>
      </c>
      <c r="K149" s="115">
        <v>0</v>
      </c>
      <c r="L149" s="63">
        <v>0</v>
      </c>
      <c r="M149" s="115">
        <v>0</v>
      </c>
      <c r="N149" s="63">
        <v>2</v>
      </c>
      <c r="O149" s="115">
        <v>57.71</v>
      </c>
      <c r="P149" s="63">
        <v>0</v>
      </c>
      <c r="Q149" s="115">
        <v>0</v>
      </c>
      <c r="R149" s="63">
        <f t="shared" si="4"/>
        <v>2</v>
      </c>
      <c r="S149" s="115">
        <f t="shared" si="4"/>
        <v>57.71</v>
      </c>
    </row>
    <row r="150" spans="1:19" ht="15.75" thickTop="1" x14ac:dyDescent="0.25">
      <c r="A150" s="402"/>
      <c r="B150" s="285"/>
      <c r="C150" s="405"/>
      <c r="D150" s="285"/>
      <c r="E150" s="413"/>
      <c r="F150" s="294"/>
      <c r="G150" s="82" t="s">
        <v>78</v>
      </c>
      <c r="H150" s="116">
        <v>0</v>
      </c>
      <c r="I150" s="117">
        <v>0</v>
      </c>
      <c r="J150" s="116">
        <v>1</v>
      </c>
      <c r="K150" s="117">
        <v>2.95</v>
      </c>
      <c r="L150" s="116">
        <v>30</v>
      </c>
      <c r="M150" s="117">
        <v>609.11</v>
      </c>
      <c r="N150" s="116">
        <v>100</v>
      </c>
      <c r="O150" s="117">
        <v>3077.95</v>
      </c>
      <c r="P150" s="116">
        <v>0</v>
      </c>
      <c r="Q150" s="117">
        <v>0</v>
      </c>
      <c r="R150" s="116">
        <f t="shared" si="4"/>
        <v>131</v>
      </c>
      <c r="S150" s="117">
        <f>SUM(S144:S149)</f>
        <v>3690.0099999999998</v>
      </c>
    </row>
    <row r="151" spans="1:19" ht="15.75" thickBot="1" x14ac:dyDescent="0.3">
      <c r="A151" s="402"/>
      <c r="B151" s="285"/>
      <c r="C151" s="405"/>
      <c r="D151" s="285"/>
      <c r="E151" s="412" t="s">
        <v>77</v>
      </c>
      <c r="F151" s="294"/>
      <c r="G151" s="114" t="s">
        <v>76</v>
      </c>
      <c r="H151" s="63">
        <v>348</v>
      </c>
      <c r="I151" s="115">
        <v>448.92</v>
      </c>
      <c r="J151" s="63">
        <v>233</v>
      </c>
      <c r="K151" s="115">
        <v>869.72</v>
      </c>
      <c r="L151" s="63">
        <v>280</v>
      </c>
      <c r="M151" s="115">
        <v>932.66</v>
      </c>
      <c r="N151" s="63">
        <v>337</v>
      </c>
      <c r="O151" s="115">
        <v>3717.32</v>
      </c>
      <c r="P151" s="63">
        <v>19</v>
      </c>
      <c r="Q151" s="115">
        <v>63.44</v>
      </c>
      <c r="R151" s="63">
        <f t="shared" si="4"/>
        <v>1217</v>
      </c>
      <c r="S151" s="115">
        <f>+I151+K151+M151+O151+Q151</f>
        <v>6032.06</v>
      </c>
    </row>
    <row r="152" spans="1:19" ht="15.75" thickTop="1" x14ac:dyDescent="0.25">
      <c r="A152" s="402"/>
      <c r="B152" s="285"/>
      <c r="C152" s="405"/>
      <c r="D152" s="285"/>
      <c r="E152" s="405"/>
      <c r="F152" s="294"/>
      <c r="G152" s="82" t="s">
        <v>508</v>
      </c>
      <c r="H152" s="116">
        <v>348</v>
      </c>
      <c r="I152" s="117">
        <v>448.92</v>
      </c>
      <c r="J152" s="116">
        <v>233</v>
      </c>
      <c r="K152" s="117">
        <v>869.72</v>
      </c>
      <c r="L152" s="116">
        <v>280</v>
      </c>
      <c r="M152" s="117">
        <v>932.66</v>
      </c>
      <c r="N152" s="116">
        <v>337</v>
      </c>
      <c r="O152" s="117">
        <v>3717.32</v>
      </c>
      <c r="P152" s="116">
        <v>19</v>
      </c>
      <c r="Q152" s="117">
        <v>63.44</v>
      </c>
      <c r="R152" s="116">
        <f t="shared" si="4"/>
        <v>1217</v>
      </c>
      <c r="S152" s="117">
        <f>SUM(S151)</f>
        <v>6032.06</v>
      </c>
    </row>
    <row r="153" spans="1:19" x14ac:dyDescent="0.25">
      <c r="A153" s="402"/>
      <c r="B153" s="285"/>
      <c r="C153" s="405"/>
      <c r="D153" s="285"/>
      <c r="E153" s="412" t="s">
        <v>74</v>
      </c>
      <c r="F153" s="294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5"/>
      <c r="C154" s="405"/>
      <c r="D154" s="285"/>
      <c r="E154" s="405"/>
      <c r="F154" s="294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5"/>
      <c r="C155" s="405"/>
      <c r="D155" s="285"/>
      <c r="E155" s="405"/>
      <c r="F155" s="294"/>
      <c r="G155" s="114" t="s">
        <v>71</v>
      </c>
      <c r="H155" s="63">
        <v>1</v>
      </c>
      <c r="I155" s="115">
        <v>0.33</v>
      </c>
      <c r="J155" s="63">
        <v>1</v>
      </c>
      <c r="K155" s="115">
        <v>0.24</v>
      </c>
      <c r="L155" s="63">
        <v>4</v>
      </c>
      <c r="M155" s="115">
        <v>13.24</v>
      </c>
      <c r="N155" s="63">
        <v>1</v>
      </c>
      <c r="O155" s="115">
        <v>3.54</v>
      </c>
      <c r="P155" s="63">
        <v>1</v>
      </c>
      <c r="Q155" s="115">
        <v>7.27</v>
      </c>
      <c r="R155" s="63">
        <f t="shared" ref="R155:S186" si="5">+H155+J155+L155+N155+P155</f>
        <v>8</v>
      </c>
      <c r="S155" s="115">
        <f>+I155+K155+M155+O155+Q155</f>
        <v>24.62</v>
      </c>
    </row>
    <row r="156" spans="1:19" ht="15.75" thickBot="1" x14ac:dyDescent="0.3">
      <c r="A156" s="402"/>
      <c r="B156" s="285"/>
      <c r="C156" s="405"/>
      <c r="D156" s="285"/>
      <c r="E156" s="405"/>
      <c r="F156" s="294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5"/>
      <c r="C157" s="405"/>
      <c r="D157" s="285"/>
      <c r="E157" s="407"/>
      <c r="F157" s="294"/>
      <c r="G157" s="82" t="s">
        <v>69</v>
      </c>
      <c r="H157" s="116">
        <v>1</v>
      </c>
      <c r="I157" s="117">
        <v>0.33</v>
      </c>
      <c r="J157" s="116">
        <v>1</v>
      </c>
      <c r="K157" s="117">
        <v>0.24</v>
      </c>
      <c r="L157" s="116">
        <v>4</v>
      </c>
      <c r="M157" s="117">
        <v>13.24</v>
      </c>
      <c r="N157" s="116">
        <v>1</v>
      </c>
      <c r="O157" s="117">
        <v>3.54</v>
      </c>
      <c r="P157" s="116">
        <v>1</v>
      </c>
      <c r="Q157" s="117">
        <v>7.27</v>
      </c>
      <c r="R157" s="116">
        <f t="shared" si="5"/>
        <v>8</v>
      </c>
      <c r="S157" s="117">
        <f>SUM(S153:S156)</f>
        <v>24.62</v>
      </c>
    </row>
    <row r="158" spans="1:19" ht="15" customHeight="1" thickTop="1" thickBot="1" x14ac:dyDescent="0.3">
      <c r="A158" s="402"/>
      <c r="B158" s="285"/>
      <c r="C158" s="406"/>
      <c r="D158" s="285"/>
      <c r="E158" s="408" t="s">
        <v>68</v>
      </c>
      <c r="F158" s="408"/>
      <c r="G158" s="408"/>
      <c r="H158" s="118">
        <v>740</v>
      </c>
      <c r="I158" s="117">
        <v>2834.35</v>
      </c>
      <c r="J158" s="118">
        <v>928</v>
      </c>
      <c r="K158" s="117">
        <v>20817.18</v>
      </c>
      <c r="L158" s="118">
        <v>764</v>
      </c>
      <c r="M158" s="117">
        <v>34664.1</v>
      </c>
      <c r="N158" s="118">
        <v>2043</v>
      </c>
      <c r="O158" s="117">
        <v>165569.85999999999</v>
      </c>
      <c r="P158" s="118">
        <v>32</v>
      </c>
      <c r="Q158" s="117">
        <v>331.57</v>
      </c>
      <c r="R158" s="118">
        <f t="shared" si="5"/>
        <v>4507</v>
      </c>
      <c r="S158" s="117">
        <f>+S157+S152+S150+S143+S130+S99+S91+S89</f>
        <v>224217.06</v>
      </c>
    </row>
    <row r="159" spans="1:19" ht="15" customHeight="1" thickTop="1" thickBot="1" x14ac:dyDescent="0.3">
      <c r="A159" s="403"/>
      <c r="B159" s="285"/>
      <c r="C159" s="409" t="s">
        <v>67</v>
      </c>
      <c r="D159" s="409"/>
      <c r="E159" s="409"/>
      <c r="F159" s="409"/>
      <c r="G159" s="409"/>
      <c r="H159" s="119">
        <v>6667</v>
      </c>
      <c r="I159" s="120">
        <v>65204.19</v>
      </c>
      <c r="J159" s="119">
        <v>2027</v>
      </c>
      <c r="K159" s="120">
        <v>60215.88</v>
      </c>
      <c r="L159" s="119">
        <v>1601</v>
      </c>
      <c r="M159" s="120">
        <v>78511.539999999994</v>
      </c>
      <c r="N159" s="119">
        <v>3253</v>
      </c>
      <c r="O159" s="120">
        <v>566094.24</v>
      </c>
      <c r="P159" s="119">
        <v>341</v>
      </c>
      <c r="Q159" s="120">
        <v>6726.65</v>
      </c>
      <c r="R159" s="119">
        <f t="shared" si="5"/>
        <v>13889</v>
      </c>
      <c r="S159" s="120">
        <f>+S158+S78</f>
        <v>776752.5</v>
      </c>
    </row>
    <row r="160" spans="1:19" ht="15" customHeight="1" thickTop="1" x14ac:dyDescent="0.25">
      <c r="A160" s="401" t="s">
        <v>51</v>
      </c>
      <c r="B160" s="285"/>
      <c r="C160" s="404" t="s">
        <v>50</v>
      </c>
      <c r="D160" s="285"/>
      <c r="E160" s="404" t="s">
        <v>66</v>
      </c>
      <c r="F160" s="294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5"/>
      <c r="C161" s="405"/>
      <c r="D161" s="285"/>
      <c r="E161" s="405"/>
      <c r="F161" s="294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5"/>
      <c r="C162" s="405"/>
      <c r="D162" s="285"/>
      <c r="E162" s="405"/>
      <c r="F162" s="294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5"/>
      <c r="C163" s="405"/>
      <c r="D163" s="285"/>
      <c r="E163" s="405"/>
      <c r="F163" s="294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5"/>
      <c r="C164" s="405"/>
      <c r="D164" s="285"/>
      <c r="E164" s="405"/>
      <c r="F164" s="294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5"/>
      <c r="C165" s="405"/>
      <c r="D165" s="285"/>
      <c r="E165" s="405"/>
      <c r="F165" s="294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5"/>
      <c r="C166" s="405"/>
      <c r="D166" s="285"/>
      <c r="E166" s="405"/>
      <c r="F166" s="294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5"/>
      <c r="C167" s="405"/>
      <c r="D167" s="285"/>
      <c r="E167" s="405"/>
      <c r="F167" s="294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5"/>
      <c r="C168" s="405"/>
      <c r="D168" s="285"/>
      <c r="E168" s="405"/>
      <c r="F168" s="294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5"/>
      <c r="C169" s="405"/>
      <c r="D169" s="285"/>
      <c r="E169" s="405"/>
      <c r="F169" s="294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5"/>
      <c r="C170" s="405"/>
      <c r="D170" s="285"/>
      <c r="E170" s="405"/>
      <c r="F170" s="294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5"/>
      <c r="C171" s="405"/>
      <c r="D171" s="285"/>
      <c r="E171" s="405"/>
      <c r="F171" s="294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5"/>
      <c r="C172" s="405"/>
      <c r="D172" s="285"/>
      <c r="E172" s="405"/>
      <c r="F172" s="294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5"/>
      <c r="C173" s="405"/>
      <c r="D173" s="285"/>
      <c r="E173" s="405"/>
      <c r="F173" s="294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5"/>
      <c r="C174" s="405"/>
      <c r="D174" s="285"/>
      <c r="E174" s="413"/>
      <c r="F174" s="294"/>
      <c r="G174" s="82" t="s">
        <v>52</v>
      </c>
      <c r="H174" s="116">
        <v>0</v>
      </c>
      <c r="I174" s="117">
        <v>0</v>
      </c>
      <c r="J174" s="116">
        <v>0</v>
      </c>
      <c r="K174" s="117">
        <v>0</v>
      </c>
      <c r="L174" s="116">
        <v>0</v>
      </c>
      <c r="M174" s="117">
        <v>0</v>
      </c>
      <c r="N174" s="116">
        <v>0</v>
      </c>
      <c r="O174" s="117">
        <v>0</v>
      </c>
      <c r="P174" s="116">
        <v>0</v>
      </c>
      <c r="Q174" s="117">
        <v>0</v>
      </c>
      <c r="R174" s="116">
        <f t="shared" si="5"/>
        <v>0</v>
      </c>
      <c r="S174" s="117">
        <f>SUM(S160:S173)</f>
        <v>0</v>
      </c>
    </row>
    <row r="175" spans="1:19" ht="15" customHeight="1" x14ac:dyDescent="0.25">
      <c r="A175" s="402"/>
      <c r="B175" s="285"/>
      <c r="C175" s="405"/>
      <c r="D175" s="285"/>
      <c r="E175" s="412" t="s">
        <v>49</v>
      </c>
      <c r="F175" s="294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5"/>
      <c r="C176" s="405"/>
      <c r="D176" s="285"/>
      <c r="E176" s="405"/>
      <c r="F176" s="294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5"/>
      <c r="C177" s="405"/>
      <c r="D177" s="285"/>
      <c r="E177" s="405"/>
      <c r="F177" s="294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5"/>
      <c r="C178" s="405"/>
      <c r="D178" s="285"/>
      <c r="E178" s="407"/>
      <c r="F178" s="294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5"/>
      <c r="C179" s="406"/>
      <c r="D179" s="285"/>
      <c r="E179" s="408" t="s">
        <v>44</v>
      </c>
      <c r="F179" s="408"/>
      <c r="G179" s="408"/>
      <c r="H179" s="118">
        <v>0</v>
      </c>
      <c r="I179" s="117">
        <v>0</v>
      </c>
      <c r="J179" s="118">
        <v>0</v>
      </c>
      <c r="K179" s="117">
        <v>0</v>
      </c>
      <c r="L179" s="118">
        <v>0</v>
      </c>
      <c r="M179" s="117">
        <v>0</v>
      </c>
      <c r="N179" s="118">
        <v>0</v>
      </c>
      <c r="O179" s="117">
        <v>0</v>
      </c>
      <c r="P179" s="118">
        <v>0</v>
      </c>
      <c r="Q179" s="117">
        <v>0</v>
      </c>
      <c r="R179" s="118">
        <f t="shared" si="5"/>
        <v>0</v>
      </c>
      <c r="S179" s="117">
        <f>+S178+S174</f>
        <v>0</v>
      </c>
    </row>
    <row r="180" spans="1:19" ht="15" customHeight="1" thickTop="1" thickBot="1" x14ac:dyDescent="0.3">
      <c r="A180" s="403"/>
      <c r="B180" s="285"/>
      <c r="C180" s="409" t="s">
        <v>43</v>
      </c>
      <c r="D180" s="409"/>
      <c r="E180" s="409"/>
      <c r="F180" s="409"/>
      <c r="G180" s="409"/>
      <c r="H180" s="119">
        <v>0</v>
      </c>
      <c r="I180" s="120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f t="shared" si="5"/>
        <v>0</v>
      </c>
      <c r="S180" s="120">
        <f>+S179</f>
        <v>0</v>
      </c>
    </row>
    <row r="181" spans="1:19" ht="15" customHeight="1" thickTop="1" x14ac:dyDescent="0.25">
      <c r="A181" s="401" t="s">
        <v>42</v>
      </c>
      <c r="B181" s="285"/>
      <c r="C181" s="404" t="s">
        <v>42</v>
      </c>
      <c r="D181" s="285"/>
      <c r="E181" s="404" t="s">
        <v>42</v>
      </c>
      <c r="F181" s="294"/>
      <c r="G181" s="114" t="s">
        <v>41</v>
      </c>
      <c r="H181" s="63">
        <v>2581</v>
      </c>
      <c r="I181" s="115">
        <v>617.67999999999995</v>
      </c>
      <c r="J181" s="63">
        <v>655</v>
      </c>
      <c r="K181" s="115">
        <v>188.65</v>
      </c>
      <c r="L181" s="63">
        <v>824</v>
      </c>
      <c r="M181" s="115">
        <v>292.27</v>
      </c>
      <c r="N181" s="63">
        <v>709</v>
      </c>
      <c r="O181" s="115">
        <v>995.69</v>
      </c>
      <c r="P181" s="63">
        <v>146</v>
      </c>
      <c r="Q181" s="115">
        <v>23.76</v>
      </c>
      <c r="R181" s="63">
        <f t="shared" si="5"/>
        <v>4915</v>
      </c>
      <c r="S181" s="115">
        <f t="shared" si="5"/>
        <v>2118.0500000000002</v>
      </c>
    </row>
    <row r="182" spans="1:19" x14ac:dyDescent="0.25">
      <c r="A182" s="402"/>
      <c r="B182" s="285"/>
      <c r="C182" s="405"/>
      <c r="D182" s="285"/>
      <c r="E182" s="405"/>
      <c r="F182" s="294"/>
      <c r="G182" s="114" t="s">
        <v>40</v>
      </c>
      <c r="H182" s="63">
        <v>0</v>
      </c>
      <c r="I182" s="115">
        <v>0</v>
      </c>
      <c r="J182" s="63">
        <v>90</v>
      </c>
      <c r="K182" s="115">
        <v>55.59</v>
      </c>
      <c r="L182" s="63">
        <v>172</v>
      </c>
      <c r="M182" s="115">
        <v>490.16</v>
      </c>
      <c r="N182" s="63">
        <v>154</v>
      </c>
      <c r="O182" s="115">
        <v>302.01</v>
      </c>
      <c r="P182" s="63">
        <v>1</v>
      </c>
      <c r="Q182" s="115">
        <v>4.05</v>
      </c>
      <c r="R182" s="63">
        <f t="shared" si="5"/>
        <v>417</v>
      </c>
      <c r="S182" s="115">
        <f t="shared" si="5"/>
        <v>851.81</v>
      </c>
    </row>
    <row r="183" spans="1:19" x14ac:dyDescent="0.25">
      <c r="A183" s="402"/>
      <c r="B183" s="285"/>
      <c r="C183" s="405"/>
      <c r="D183" s="285"/>
      <c r="E183" s="405"/>
      <c r="F183" s="294"/>
      <c r="G183" s="114" t="s">
        <v>39</v>
      </c>
      <c r="H183" s="63">
        <v>0</v>
      </c>
      <c r="I183" s="115">
        <v>0</v>
      </c>
      <c r="J183" s="63">
        <v>0</v>
      </c>
      <c r="K183" s="115">
        <v>0</v>
      </c>
      <c r="L183" s="63">
        <v>0</v>
      </c>
      <c r="M183" s="115">
        <v>0</v>
      </c>
      <c r="N183" s="63">
        <v>1</v>
      </c>
      <c r="O183" s="115">
        <v>0.03</v>
      </c>
      <c r="P183" s="63">
        <v>0</v>
      </c>
      <c r="Q183" s="115">
        <v>0</v>
      </c>
      <c r="R183" s="63">
        <f t="shared" si="5"/>
        <v>1</v>
      </c>
      <c r="S183" s="115">
        <f t="shared" si="5"/>
        <v>0.03</v>
      </c>
    </row>
    <row r="184" spans="1:19" x14ac:dyDescent="0.25">
      <c r="A184" s="402"/>
      <c r="B184" s="285"/>
      <c r="C184" s="405"/>
      <c r="D184" s="285"/>
      <c r="E184" s="405"/>
      <c r="F184" s="294"/>
      <c r="G184" s="114" t="s">
        <v>38</v>
      </c>
      <c r="H184" s="63">
        <v>0</v>
      </c>
      <c r="I184" s="115">
        <v>0</v>
      </c>
      <c r="J184" s="63">
        <v>0</v>
      </c>
      <c r="K184" s="115">
        <v>0</v>
      </c>
      <c r="L184" s="63">
        <v>0</v>
      </c>
      <c r="M184" s="115">
        <v>0</v>
      </c>
      <c r="N184" s="63">
        <v>0</v>
      </c>
      <c r="O184" s="115">
        <v>0</v>
      </c>
      <c r="P184" s="63">
        <v>0</v>
      </c>
      <c r="Q184" s="115">
        <v>0</v>
      </c>
      <c r="R184" s="63">
        <f t="shared" si="5"/>
        <v>0</v>
      </c>
      <c r="S184" s="115">
        <f t="shared" si="5"/>
        <v>0</v>
      </c>
    </row>
    <row r="185" spans="1:19" x14ac:dyDescent="0.25">
      <c r="A185" s="402"/>
      <c r="B185" s="285"/>
      <c r="C185" s="405"/>
      <c r="D185" s="285"/>
      <c r="E185" s="405"/>
      <c r="F185" s="294"/>
      <c r="G185" s="114" t="s">
        <v>37</v>
      </c>
      <c r="H185" s="63">
        <v>1</v>
      </c>
      <c r="I185" s="115">
        <v>0.01</v>
      </c>
      <c r="J185" s="63">
        <v>3</v>
      </c>
      <c r="K185" s="115">
        <v>0.47</v>
      </c>
      <c r="L185" s="63">
        <v>1</v>
      </c>
      <c r="M185" s="115">
        <v>0.25</v>
      </c>
      <c r="N185" s="63">
        <v>62</v>
      </c>
      <c r="O185" s="115">
        <v>42.59</v>
      </c>
      <c r="P185" s="63">
        <v>0</v>
      </c>
      <c r="Q185" s="115">
        <v>0</v>
      </c>
      <c r="R185" s="63">
        <f t="shared" si="5"/>
        <v>67</v>
      </c>
      <c r="S185" s="115">
        <f t="shared" si="5"/>
        <v>43.32</v>
      </c>
    </row>
    <row r="186" spans="1:19" ht="15.75" thickBot="1" x14ac:dyDescent="0.3">
      <c r="A186" s="402"/>
      <c r="B186" s="285"/>
      <c r="C186" s="405"/>
      <c r="D186" s="285"/>
      <c r="E186" s="405"/>
      <c r="F186" s="294"/>
      <c r="G186" s="114" t="s">
        <v>36</v>
      </c>
      <c r="H186" s="63">
        <v>4</v>
      </c>
      <c r="I186" s="115">
        <v>0.15</v>
      </c>
      <c r="J186" s="63">
        <v>5</v>
      </c>
      <c r="K186" s="115">
        <v>0.32</v>
      </c>
      <c r="L186" s="63">
        <v>4</v>
      </c>
      <c r="M186" s="115">
        <v>1.02</v>
      </c>
      <c r="N186" s="63">
        <v>124</v>
      </c>
      <c r="O186" s="115">
        <v>69.87</v>
      </c>
      <c r="P186" s="63">
        <v>0</v>
      </c>
      <c r="Q186" s="115">
        <v>0</v>
      </c>
      <c r="R186" s="63">
        <f t="shared" si="5"/>
        <v>137</v>
      </c>
      <c r="S186" s="115">
        <f t="shared" si="5"/>
        <v>71.36</v>
      </c>
    </row>
    <row r="187" spans="1:19" ht="16.5" thickTop="1" thickBot="1" x14ac:dyDescent="0.3">
      <c r="A187" s="402"/>
      <c r="B187" s="285"/>
      <c r="C187" s="405"/>
      <c r="D187" s="285"/>
      <c r="E187" s="407"/>
      <c r="F187" s="294"/>
      <c r="G187" s="82" t="s">
        <v>35</v>
      </c>
      <c r="H187" s="118">
        <v>2584</v>
      </c>
      <c r="I187" s="117">
        <v>617.84</v>
      </c>
      <c r="J187" s="118">
        <v>751</v>
      </c>
      <c r="K187" s="117">
        <v>245.03</v>
      </c>
      <c r="L187" s="118">
        <v>996</v>
      </c>
      <c r="M187" s="117">
        <v>783.7</v>
      </c>
      <c r="N187" s="118">
        <v>1006</v>
      </c>
      <c r="O187" s="117">
        <v>1410.19</v>
      </c>
      <c r="P187" s="118">
        <v>147</v>
      </c>
      <c r="Q187" s="117">
        <v>27.81</v>
      </c>
      <c r="R187" s="118">
        <f t="shared" ref="R187:R194" si="6">+H187+J187+L187+N187+P187</f>
        <v>5484</v>
      </c>
      <c r="S187" s="117">
        <f>SUM(S181:S186)</f>
        <v>3084.5700000000006</v>
      </c>
    </row>
    <row r="188" spans="1:19" ht="15" customHeight="1" thickTop="1" thickBot="1" x14ac:dyDescent="0.3">
      <c r="A188" s="402"/>
      <c r="B188" s="285"/>
      <c r="C188" s="406"/>
      <c r="D188" s="285"/>
      <c r="E188" s="408" t="s">
        <v>35</v>
      </c>
      <c r="F188" s="408"/>
      <c r="G188" s="408"/>
      <c r="H188" s="118">
        <v>2584</v>
      </c>
      <c r="I188" s="117">
        <v>617.84</v>
      </c>
      <c r="J188" s="118">
        <v>751</v>
      </c>
      <c r="K188" s="117">
        <v>245.03</v>
      </c>
      <c r="L188" s="118">
        <v>996</v>
      </c>
      <c r="M188" s="117">
        <v>783.7</v>
      </c>
      <c r="N188" s="118">
        <v>1006</v>
      </c>
      <c r="O188" s="117">
        <v>1410.19</v>
      </c>
      <c r="P188" s="118">
        <v>147</v>
      </c>
      <c r="Q188" s="117">
        <v>27.81</v>
      </c>
      <c r="R188" s="118">
        <f t="shared" si="6"/>
        <v>5484</v>
      </c>
      <c r="S188" s="117">
        <f>+S187</f>
        <v>3084.5700000000006</v>
      </c>
    </row>
    <row r="189" spans="1:19" ht="15" customHeight="1" thickTop="1" thickBot="1" x14ac:dyDescent="0.3">
      <c r="A189" s="403"/>
      <c r="B189" s="285"/>
      <c r="C189" s="409" t="s">
        <v>35</v>
      </c>
      <c r="D189" s="409"/>
      <c r="E189" s="409"/>
      <c r="F189" s="409"/>
      <c r="G189" s="409"/>
      <c r="H189" s="119">
        <v>2584</v>
      </c>
      <c r="I189" s="120">
        <v>617.84</v>
      </c>
      <c r="J189" s="119">
        <v>751</v>
      </c>
      <c r="K189" s="120">
        <v>245.03</v>
      </c>
      <c r="L189" s="119">
        <v>996</v>
      </c>
      <c r="M189" s="120">
        <v>783.7</v>
      </c>
      <c r="N189" s="119">
        <v>1006</v>
      </c>
      <c r="O189" s="120">
        <v>1410.19</v>
      </c>
      <c r="P189" s="119">
        <v>147</v>
      </c>
      <c r="Q189" s="120">
        <v>27.81</v>
      </c>
      <c r="R189" s="119">
        <f t="shared" si="6"/>
        <v>5484</v>
      </c>
      <c r="S189" s="120">
        <f>+S188</f>
        <v>3084.5700000000006</v>
      </c>
    </row>
    <row r="190" spans="1:19" ht="15" customHeight="1" thickTop="1" x14ac:dyDescent="0.25">
      <c r="A190" s="401" t="s">
        <v>34</v>
      </c>
      <c r="B190" s="285"/>
      <c r="C190" s="404" t="s">
        <v>34</v>
      </c>
      <c r="D190" s="285"/>
      <c r="E190" s="404" t="s">
        <v>34</v>
      </c>
      <c r="F190" s="294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5"/>
      <c r="C191" s="405"/>
      <c r="D191" s="285"/>
      <c r="E191" s="405"/>
      <c r="F191" s="294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5"/>
      <c r="C192" s="405"/>
      <c r="D192" s="285"/>
      <c r="E192" s="407"/>
      <c r="F192" s="294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5"/>
      <c r="C193" s="406"/>
      <c r="D193" s="285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5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65822.03</v>
      </c>
      <c r="J195" s="117"/>
      <c r="K195" s="121">
        <f>+K194+K189+K180+K159</f>
        <v>60460.909999999996</v>
      </c>
      <c r="L195" s="117"/>
      <c r="M195" s="121">
        <f>+M194+M189+M180+M159</f>
        <v>79295.239999999991</v>
      </c>
      <c r="N195" s="117"/>
      <c r="O195" s="121">
        <f>+O194+O189+O180+O159</f>
        <v>567504.42999999993</v>
      </c>
      <c r="P195" s="117"/>
      <c r="Q195" s="121">
        <f>+Q194+Q189+Q180+Q159</f>
        <v>6754.46</v>
      </c>
      <c r="R195" s="117"/>
      <c r="S195" s="121">
        <f>+S194+S189+S180+S159</f>
        <v>779837.07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D24"/>
  <sheetViews>
    <sheetView showGridLines="0" workbookViewId="0">
      <selection sqref="A1:C2"/>
    </sheetView>
  </sheetViews>
  <sheetFormatPr defaultRowHeight="15" x14ac:dyDescent="0.25"/>
  <cols>
    <col min="1" max="1" width="16.75" style="111" customWidth="1"/>
    <col min="2" max="2" width="29.875" style="111" bestFit="1" customWidth="1"/>
    <col min="3" max="3" width="12.625" style="125" bestFit="1" customWidth="1"/>
    <col min="4" max="16384" width="9" style="111"/>
  </cols>
  <sheetData>
    <row r="1" spans="1:4" x14ac:dyDescent="0.25">
      <c r="A1" s="423" t="s">
        <v>560</v>
      </c>
      <c r="B1" s="423"/>
      <c r="C1" s="423"/>
      <c r="D1" s="126"/>
    </row>
    <row r="2" spans="1:4" x14ac:dyDescent="0.25">
      <c r="A2" s="423"/>
      <c r="B2" s="423"/>
      <c r="C2" s="423"/>
    </row>
    <row r="3" spans="1:4" x14ac:dyDescent="0.25">
      <c r="A3" s="127" t="s">
        <v>290</v>
      </c>
      <c r="B3" s="127"/>
      <c r="C3" s="127"/>
    </row>
    <row r="4" spans="1:4" x14ac:dyDescent="0.25">
      <c r="A4" s="431" t="s">
        <v>220</v>
      </c>
      <c r="B4" s="433" t="s">
        <v>325</v>
      </c>
      <c r="C4" s="128">
        <v>2019</v>
      </c>
    </row>
    <row r="5" spans="1:4" x14ac:dyDescent="0.25">
      <c r="A5" s="432"/>
      <c r="B5" s="433"/>
      <c r="C5" s="129" t="s">
        <v>224</v>
      </c>
    </row>
    <row r="6" spans="1:4" x14ac:dyDescent="0.25">
      <c r="A6" s="401" t="s">
        <v>22</v>
      </c>
      <c r="B6" s="130" t="s">
        <v>324</v>
      </c>
      <c r="C6" s="115">
        <v>3145.29</v>
      </c>
    </row>
    <row r="7" spans="1:4" x14ac:dyDescent="0.25">
      <c r="A7" s="402"/>
      <c r="B7" s="131" t="s">
        <v>323</v>
      </c>
      <c r="C7" s="132">
        <v>24914.89</v>
      </c>
    </row>
    <row r="8" spans="1:4" x14ac:dyDescent="0.25">
      <c r="A8" s="403"/>
      <c r="B8" s="133" t="s">
        <v>322</v>
      </c>
      <c r="C8" s="134">
        <f>SUM(C6:C7)</f>
        <v>28060.18</v>
      </c>
    </row>
    <row r="9" spans="1:4" x14ac:dyDescent="0.25">
      <c r="A9" s="135" t="s">
        <v>143</v>
      </c>
      <c r="B9" s="133" t="s">
        <v>321</v>
      </c>
      <c r="C9" s="134">
        <v>57785.54</v>
      </c>
    </row>
    <row r="10" spans="1:4" x14ac:dyDescent="0.25">
      <c r="A10" s="135" t="s">
        <v>142</v>
      </c>
      <c r="B10" s="133" t="s">
        <v>320</v>
      </c>
      <c r="C10" s="134">
        <v>14346.85</v>
      </c>
    </row>
    <row r="11" spans="1:4" x14ac:dyDescent="0.25">
      <c r="A11" s="425" t="s">
        <v>141</v>
      </c>
      <c r="B11" s="63" t="s">
        <v>319</v>
      </c>
      <c r="C11" s="115">
        <v>18708.699999999997</v>
      </c>
    </row>
    <row r="12" spans="1:4" x14ac:dyDescent="0.25">
      <c r="A12" s="426"/>
      <c r="B12" s="63" t="s">
        <v>318</v>
      </c>
      <c r="C12" s="115">
        <v>3110.3</v>
      </c>
    </row>
    <row r="13" spans="1:4" x14ac:dyDescent="0.25">
      <c r="A13" s="427"/>
      <c r="B13" s="136" t="s">
        <v>317</v>
      </c>
      <c r="C13" s="137">
        <f>SUM(C11:C12)</f>
        <v>21818.999999999996</v>
      </c>
    </row>
    <row r="14" spans="1:4" x14ac:dyDescent="0.25">
      <c r="A14" s="402" t="s">
        <v>140</v>
      </c>
      <c r="B14" s="115" t="s">
        <v>316</v>
      </c>
      <c r="C14" s="115">
        <v>68734.87</v>
      </c>
    </row>
    <row r="15" spans="1:4" x14ac:dyDescent="0.25">
      <c r="A15" s="402"/>
      <c r="B15" s="132" t="s">
        <v>315</v>
      </c>
      <c r="C15" s="132">
        <v>34547.33</v>
      </c>
    </row>
    <row r="16" spans="1:4" x14ac:dyDescent="0.25">
      <c r="A16" s="403"/>
      <c r="B16" s="136" t="s">
        <v>314</v>
      </c>
      <c r="C16" s="138">
        <f>SUM(C14:C15)</f>
        <v>103282.2</v>
      </c>
    </row>
    <row r="17" spans="1:3" x14ac:dyDescent="0.25">
      <c r="A17" s="135" t="s">
        <v>139</v>
      </c>
      <c r="B17" s="133" t="s">
        <v>313</v>
      </c>
      <c r="C17" s="134">
        <v>8222.27</v>
      </c>
    </row>
    <row r="18" spans="1:3" x14ac:dyDescent="0.25">
      <c r="A18" s="428" t="s">
        <v>138</v>
      </c>
      <c r="B18" s="63" t="s">
        <v>312</v>
      </c>
      <c r="C18" s="115">
        <v>3408.1</v>
      </c>
    </row>
    <row r="19" spans="1:3" x14ac:dyDescent="0.25">
      <c r="A19" s="429"/>
      <c r="B19" s="63" t="s">
        <v>311</v>
      </c>
      <c r="C19" s="115">
        <v>21502.14</v>
      </c>
    </row>
    <row r="20" spans="1:3" x14ac:dyDescent="0.25">
      <c r="A20" s="430"/>
      <c r="B20" s="133" t="s">
        <v>310</v>
      </c>
      <c r="C20" s="139">
        <f>SUM(C18:C19)</f>
        <v>24910.239999999998</v>
      </c>
    </row>
    <row r="21" spans="1:3" x14ac:dyDescent="0.25">
      <c r="A21" s="314" t="s">
        <v>526</v>
      </c>
      <c r="B21" s="316" t="s">
        <v>528</v>
      </c>
      <c r="C21" s="139">
        <v>4.42</v>
      </c>
    </row>
    <row r="22" spans="1:3" x14ac:dyDescent="0.25">
      <c r="A22" s="135" t="s">
        <v>137</v>
      </c>
      <c r="B22" s="133" t="s">
        <v>309</v>
      </c>
      <c r="C22" s="134">
        <v>14782.17</v>
      </c>
    </row>
    <row r="23" spans="1:3" x14ac:dyDescent="0.25">
      <c r="A23" s="135" t="s">
        <v>136</v>
      </c>
      <c r="B23" s="133" t="s">
        <v>308</v>
      </c>
      <c r="C23" s="134">
        <v>1479.65</v>
      </c>
    </row>
    <row r="24" spans="1:3" x14ac:dyDescent="0.25">
      <c r="A24" s="424" t="s">
        <v>307</v>
      </c>
      <c r="B24" s="424"/>
      <c r="C24" s="137">
        <f>+C8+C9+C10+C13+C16+C17+C20+C22+C23+C21</f>
        <v>274692.52</v>
      </c>
    </row>
  </sheetData>
  <sheetProtection password="C43B" sheet="1" objects="1" scenarios="1"/>
  <mergeCells count="8">
    <mergeCell ref="A1:C2"/>
    <mergeCell ref="A24:B24"/>
    <mergeCell ref="A6:A8"/>
    <mergeCell ref="A14:A16"/>
    <mergeCell ref="A11:A13"/>
    <mergeCell ref="A18:A20"/>
    <mergeCell ref="A4:A5"/>
    <mergeCell ref="B4:B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B1:AC24"/>
  <sheetViews>
    <sheetView showGridLines="0" zoomScaleNormal="100" workbookViewId="0"/>
  </sheetViews>
  <sheetFormatPr defaultRowHeight="12.75" x14ac:dyDescent="0.2"/>
  <cols>
    <col min="1" max="1" width="2.625" style="32" customWidth="1"/>
    <col min="2" max="2" width="12" style="31" customWidth="1"/>
    <col min="3" max="3" width="69.875" style="31" customWidth="1"/>
    <col min="4" max="16384" width="9" style="32"/>
  </cols>
  <sheetData>
    <row r="1" spans="2:29" x14ac:dyDescent="0.2">
      <c r="AC1" s="33" t="s">
        <v>405</v>
      </c>
    </row>
    <row r="4" spans="2:29" ht="18" customHeight="1" x14ac:dyDescent="0.2">
      <c r="B4" s="34" t="s">
        <v>409</v>
      </c>
      <c r="C4" s="34"/>
    </row>
    <row r="5" spans="2:29" ht="13.5" thickBot="1" x14ac:dyDescent="0.25"/>
    <row r="6" spans="2:29" ht="24.75" customHeight="1" thickTop="1" thickBot="1" x14ac:dyDescent="0.25">
      <c r="B6" s="11" t="s">
        <v>506</v>
      </c>
      <c r="C6" s="35" t="s">
        <v>510</v>
      </c>
    </row>
    <row r="7" spans="2:29" ht="24.75" customHeight="1" thickTop="1" thickBot="1" x14ac:dyDescent="0.25">
      <c r="B7" s="11" t="s">
        <v>302</v>
      </c>
      <c r="C7" s="35" t="s">
        <v>449</v>
      </c>
    </row>
    <row r="8" spans="2:29" ht="24.75" customHeight="1" thickTop="1" thickBot="1" x14ac:dyDescent="0.25">
      <c r="B8" s="11" t="s">
        <v>298</v>
      </c>
      <c r="C8" s="35" t="s">
        <v>450</v>
      </c>
    </row>
    <row r="9" spans="2:29" ht="24.75" customHeight="1" thickTop="1" thickBot="1" x14ac:dyDescent="0.25">
      <c r="B9" s="11" t="s">
        <v>304</v>
      </c>
      <c r="C9" s="35" t="s">
        <v>451</v>
      </c>
    </row>
    <row r="10" spans="2:29" ht="24.75" customHeight="1" thickTop="1" thickBot="1" x14ac:dyDescent="0.25">
      <c r="B10" s="11" t="s">
        <v>306</v>
      </c>
      <c r="C10" s="35" t="s">
        <v>515</v>
      </c>
      <c r="E10" s="1"/>
    </row>
    <row r="11" spans="2:29" ht="24.75" customHeight="1" thickTop="1" thickBot="1" x14ac:dyDescent="0.25">
      <c r="B11" s="11" t="s">
        <v>300</v>
      </c>
      <c r="C11" s="35" t="s">
        <v>452</v>
      </c>
      <c r="E11" s="1"/>
    </row>
    <row r="12" spans="2:29" ht="24.75" customHeight="1" thickTop="1" thickBot="1" x14ac:dyDescent="0.25">
      <c r="B12" s="11" t="s">
        <v>400</v>
      </c>
      <c r="C12" s="35" t="s">
        <v>453</v>
      </c>
      <c r="E12" s="1"/>
    </row>
    <row r="13" spans="2:29" ht="24.75" customHeight="1" thickTop="1" thickBot="1" x14ac:dyDescent="0.25">
      <c r="B13" s="11" t="s">
        <v>440</v>
      </c>
      <c r="C13" s="35" t="s">
        <v>454</v>
      </c>
    </row>
    <row r="14" spans="2:29" ht="24.75" customHeight="1" thickTop="1" thickBot="1" x14ac:dyDescent="0.25">
      <c r="B14" s="11" t="s">
        <v>441</v>
      </c>
      <c r="C14" s="35" t="s">
        <v>455</v>
      </c>
    </row>
    <row r="15" spans="2:29" ht="24.75" customHeight="1" thickTop="1" thickBot="1" x14ac:dyDescent="0.25">
      <c r="B15" s="11" t="s">
        <v>376</v>
      </c>
      <c r="C15" s="35" t="s">
        <v>456</v>
      </c>
    </row>
    <row r="16" spans="2:29" ht="24.75" customHeight="1" thickTop="1" thickBot="1" x14ac:dyDescent="0.25">
      <c r="B16" s="11" t="s">
        <v>442</v>
      </c>
      <c r="C16" s="35" t="s">
        <v>457</v>
      </c>
    </row>
    <row r="17" spans="2:3" ht="24.75" customHeight="1" thickTop="1" thickBot="1" x14ac:dyDescent="0.25">
      <c r="B17" s="11" t="s">
        <v>466</v>
      </c>
      <c r="C17" s="35" t="s">
        <v>507</v>
      </c>
    </row>
    <row r="18" spans="2:3" ht="24.75" customHeight="1" thickTop="1" thickBot="1" x14ac:dyDescent="0.25">
      <c r="B18" s="11" t="s">
        <v>443</v>
      </c>
      <c r="C18" s="35" t="s">
        <v>458</v>
      </c>
    </row>
    <row r="19" spans="2:3" ht="24.75" customHeight="1" thickTop="1" thickBot="1" x14ac:dyDescent="0.25">
      <c r="B19" s="11" t="s">
        <v>548</v>
      </c>
      <c r="C19" s="35" t="s">
        <v>549</v>
      </c>
    </row>
    <row r="20" spans="2:3" ht="24.75" customHeight="1" thickTop="1" thickBot="1" x14ac:dyDescent="0.25">
      <c r="B20" s="11" t="s">
        <v>444</v>
      </c>
      <c r="C20" s="35" t="s">
        <v>459</v>
      </c>
    </row>
    <row r="21" spans="2:3" ht="24.75" customHeight="1" thickTop="1" thickBot="1" x14ac:dyDescent="0.25">
      <c r="B21" s="11" t="s">
        <v>445</v>
      </c>
      <c r="C21" s="35" t="s">
        <v>511</v>
      </c>
    </row>
    <row r="22" spans="2:3" ht="24.75" customHeight="1" thickTop="1" thickBot="1" x14ac:dyDescent="0.25">
      <c r="B22" s="11" t="s">
        <v>446</v>
      </c>
      <c r="C22" s="35" t="s">
        <v>460</v>
      </c>
    </row>
    <row r="23" spans="2:3" ht="24.75" customHeight="1" thickTop="1" thickBot="1" x14ac:dyDescent="0.25">
      <c r="B23" s="11" t="s">
        <v>448</v>
      </c>
      <c r="C23" s="35" t="s">
        <v>461</v>
      </c>
    </row>
    <row r="24" spans="2:3" ht="24.75" customHeight="1" thickTop="1" x14ac:dyDescent="0.2">
      <c r="B24" s="11" t="s">
        <v>447</v>
      </c>
      <c r="C24" s="35" t="s">
        <v>462</v>
      </c>
    </row>
  </sheetData>
  <sheetProtection password="C43B" sheet="1" objects="1" scenarios="1"/>
  <printOptions horizontalCentered="1"/>
  <pageMargins left="0.55118110236220474" right="0.55118110236220474" top="0.79" bottom="0.55118110236220474" header="0.31496062992125984" footer="0.31496062992125984"/>
  <pageSetup paperSize="9" scale="98" orientation="portrait" r:id="rId1"/>
  <headerFooter>
    <oddFooter>&amp;R&amp;8Pág. &amp;P /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C24"/>
  <sheetViews>
    <sheetView showGridLines="0" workbookViewId="0">
      <selection sqref="A1:C2"/>
    </sheetView>
  </sheetViews>
  <sheetFormatPr defaultRowHeight="15" x14ac:dyDescent="0.25"/>
  <cols>
    <col min="1" max="1" width="16.625" style="125" customWidth="1"/>
    <col min="2" max="2" width="29.625" style="111" customWidth="1"/>
    <col min="3" max="3" width="12.625" style="111" customWidth="1"/>
    <col min="4" max="16384" width="9" style="111"/>
  </cols>
  <sheetData>
    <row r="1" spans="1:3" ht="15" customHeight="1" x14ac:dyDescent="0.25">
      <c r="A1" s="423" t="s">
        <v>560</v>
      </c>
      <c r="B1" s="423"/>
      <c r="C1" s="423"/>
    </row>
    <row r="2" spans="1:3" x14ac:dyDescent="0.25">
      <c r="A2" s="423"/>
      <c r="B2" s="423"/>
      <c r="C2" s="423"/>
    </row>
    <row r="3" spans="1:3" x14ac:dyDescent="0.25">
      <c r="A3" s="300" t="s">
        <v>291</v>
      </c>
    </row>
    <row r="4" spans="1:3" x14ac:dyDescent="0.25">
      <c r="A4" s="431" t="s">
        <v>220</v>
      </c>
      <c r="B4" s="433" t="s">
        <v>325</v>
      </c>
      <c r="C4" s="128">
        <v>2019</v>
      </c>
    </row>
    <row r="5" spans="1:3" x14ac:dyDescent="0.25">
      <c r="A5" s="432"/>
      <c r="B5" s="433"/>
      <c r="C5" s="129" t="s">
        <v>224</v>
      </c>
    </row>
    <row r="6" spans="1:3" x14ac:dyDescent="0.25">
      <c r="A6" s="401" t="s">
        <v>22</v>
      </c>
      <c r="B6" s="130" t="s">
        <v>324</v>
      </c>
      <c r="C6" s="115">
        <v>0</v>
      </c>
    </row>
    <row r="7" spans="1:3" x14ac:dyDescent="0.25">
      <c r="A7" s="402"/>
      <c r="B7" s="131" t="s">
        <v>323</v>
      </c>
      <c r="C7" s="132">
        <v>0</v>
      </c>
    </row>
    <row r="8" spans="1:3" x14ac:dyDescent="0.25">
      <c r="A8" s="403"/>
      <c r="B8" s="303" t="s">
        <v>322</v>
      </c>
      <c r="C8" s="134">
        <f>SUM(C6:C7)</f>
        <v>0</v>
      </c>
    </row>
    <row r="9" spans="1:3" x14ac:dyDescent="0.25">
      <c r="A9" s="301" t="s">
        <v>143</v>
      </c>
      <c r="B9" s="303" t="s">
        <v>321</v>
      </c>
      <c r="C9" s="134">
        <v>13.55</v>
      </c>
    </row>
    <row r="10" spans="1:3" x14ac:dyDescent="0.25">
      <c r="A10" s="301" t="s">
        <v>142</v>
      </c>
      <c r="B10" s="303" t="s">
        <v>320</v>
      </c>
      <c r="C10" s="134">
        <v>0.62</v>
      </c>
    </row>
    <row r="11" spans="1:3" x14ac:dyDescent="0.25">
      <c r="A11" s="425" t="s">
        <v>141</v>
      </c>
      <c r="B11" s="63" t="s">
        <v>319</v>
      </c>
      <c r="C11" s="115">
        <v>1.87</v>
      </c>
    </row>
    <row r="12" spans="1:3" x14ac:dyDescent="0.25">
      <c r="A12" s="426"/>
      <c r="B12" s="63" t="s">
        <v>318</v>
      </c>
      <c r="C12" s="115">
        <v>1.33</v>
      </c>
    </row>
    <row r="13" spans="1:3" x14ac:dyDescent="0.25">
      <c r="A13" s="427"/>
      <c r="B13" s="304" t="s">
        <v>317</v>
      </c>
      <c r="C13" s="137">
        <f>SUM(C11:C12)</f>
        <v>3.2</v>
      </c>
    </row>
    <row r="14" spans="1:3" x14ac:dyDescent="0.25">
      <c r="A14" s="402" t="s">
        <v>140</v>
      </c>
      <c r="B14" s="115" t="s">
        <v>316</v>
      </c>
      <c r="C14" s="115">
        <v>0.89</v>
      </c>
    </row>
    <row r="15" spans="1:3" x14ac:dyDescent="0.25">
      <c r="A15" s="402"/>
      <c r="B15" s="132" t="s">
        <v>315</v>
      </c>
      <c r="C15" s="132">
        <v>0.05</v>
      </c>
    </row>
    <row r="16" spans="1:3" x14ac:dyDescent="0.25">
      <c r="A16" s="403"/>
      <c r="B16" s="304" t="s">
        <v>314</v>
      </c>
      <c r="C16" s="138">
        <f>SUM(C14:C15)</f>
        <v>0.94000000000000006</v>
      </c>
    </row>
    <row r="17" spans="1:3" x14ac:dyDescent="0.25">
      <c r="A17" s="301" t="s">
        <v>139</v>
      </c>
      <c r="B17" s="303" t="s">
        <v>313</v>
      </c>
      <c r="C17" s="134">
        <v>0.57999999999999996</v>
      </c>
    </row>
    <row r="18" spans="1:3" x14ac:dyDescent="0.25">
      <c r="A18" s="428" t="s">
        <v>138</v>
      </c>
      <c r="B18" s="63" t="s">
        <v>312</v>
      </c>
      <c r="C18" s="115">
        <v>5.46</v>
      </c>
    </row>
    <row r="19" spans="1:3" x14ac:dyDescent="0.25">
      <c r="A19" s="429"/>
      <c r="B19" s="63" t="s">
        <v>311</v>
      </c>
      <c r="C19" s="115">
        <v>1.48</v>
      </c>
    </row>
    <row r="20" spans="1:3" x14ac:dyDescent="0.25">
      <c r="A20" s="430"/>
      <c r="B20" s="303" t="s">
        <v>310</v>
      </c>
      <c r="C20" s="139">
        <f>SUM(C18:C19)</f>
        <v>6.9399999999999995</v>
      </c>
    </row>
    <row r="21" spans="1:3" x14ac:dyDescent="0.25">
      <c r="A21" s="314" t="s">
        <v>526</v>
      </c>
      <c r="B21" s="316" t="s">
        <v>528</v>
      </c>
      <c r="C21" s="139">
        <v>0</v>
      </c>
    </row>
    <row r="22" spans="1:3" x14ac:dyDescent="0.25">
      <c r="A22" s="301" t="s">
        <v>137</v>
      </c>
      <c r="B22" s="303" t="s">
        <v>309</v>
      </c>
      <c r="C22" s="134">
        <v>0</v>
      </c>
    </row>
    <row r="23" spans="1:3" x14ac:dyDescent="0.25">
      <c r="A23" s="301" t="s">
        <v>136</v>
      </c>
      <c r="B23" s="303" t="s">
        <v>308</v>
      </c>
      <c r="C23" s="134">
        <v>0.12</v>
      </c>
    </row>
    <row r="24" spans="1:3" x14ac:dyDescent="0.25">
      <c r="A24" s="424" t="s">
        <v>307</v>
      </c>
      <c r="B24" s="424"/>
      <c r="C24" s="137">
        <f>+C8+C9+C10+C13+C16+C17+C20+C22+C23</f>
        <v>25.95</v>
      </c>
    </row>
  </sheetData>
  <sheetProtection password="C43B" sheet="1" objects="1" scenarios="1"/>
  <mergeCells count="8">
    <mergeCell ref="A24:B24"/>
    <mergeCell ref="A1:C2"/>
    <mergeCell ref="B4:B5"/>
    <mergeCell ref="A6:A8"/>
    <mergeCell ref="A11:A13"/>
    <mergeCell ref="A14:A16"/>
    <mergeCell ref="A18:A20"/>
    <mergeCell ref="A4:A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E4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11" bestFit="1" customWidth="1"/>
    <col min="2" max="2" width="32.625" style="111" bestFit="1" customWidth="1"/>
    <col min="3" max="3" width="14.75" style="124" bestFit="1" customWidth="1"/>
    <col min="4" max="4" width="11.5" style="125" bestFit="1" customWidth="1"/>
    <col min="5" max="6" width="9" style="111"/>
    <col min="7" max="7" width="10.875" style="111" bestFit="1" customWidth="1"/>
    <col min="8" max="16384" width="9" style="111"/>
  </cols>
  <sheetData>
    <row r="1" spans="1:5" x14ac:dyDescent="0.25">
      <c r="A1" s="382" t="s">
        <v>561</v>
      </c>
      <c r="B1" s="382"/>
      <c r="C1" s="382"/>
      <c r="D1" s="382"/>
      <c r="E1" s="126"/>
    </row>
    <row r="2" spans="1:5" x14ac:dyDescent="0.25">
      <c r="A2" s="127" t="s">
        <v>290</v>
      </c>
    </row>
    <row r="3" spans="1:5" x14ac:dyDescent="0.25">
      <c r="A3" s="420" t="s">
        <v>220</v>
      </c>
      <c r="B3" s="433" t="s">
        <v>326</v>
      </c>
      <c r="C3" s="415">
        <v>2019</v>
      </c>
      <c r="D3" s="415"/>
    </row>
    <row r="4" spans="1:5" x14ac:dyDescent="0.25">
      <c r="A4" s="420"/>
      <c r="B4" s="434"/>
      <c r="C4" s="140" t="s">
        <v>219</v>
      </c>
      <c r="D4" s="141" t="s">
        <v>224</v>
      </c>
    </row>
    <row r="5" spans="1:5" x14ac:dyDescent="0.25">
      <c r="A5" s="142" t="s">
        <v>122</v>
      </c>
      <c r="B5" s="143"/>
      <c r="C5" s="147">
        <v>5102</v>
      </c>
      <c r="D5" s="144">
        <v>5429.29</v>
      </c>
    </row>
    <row r="6" spans="1:5" x14ac:dyDescent="0.25">
      <c r="A6" s="145" t="s">
        <v>121</v>
      </c>
      <c r="B6" s="146"/>
      <c r="C6" s="147">
        <v>9</v>
      </c>
      <c r="D6" s="148">
        <v>1.88</v>
      </c>
    </row>
    <row r="7" spans="1:5" x14ac:dyDescent="0.25">
      <c r="A7" s="149" t="s">
        <v>120</v>
      </c>
      <c r="B7" s="146"/>
      <c r="C7" s="147">
        <v>134</v>
      </c>
      <c r="D7" s="148">
        <v>89.33</v>
      </c>
    </row>
    <row r="8" spans="1:5" x14ac:dyDescent="0.25">
      <c r="A8" s="145" t="s">
        <v>119</v>
      </c>
      <c r="B8" s="150"/>
      <c r="C8" s="151">
        <v>85</v>
      </c>
      <c r="D8" s="152">
        <v>650</v>
      </c>
    </row>
    <row r="9" spans="1:5" x14ac:dyDescent="0.25">
      <c r="A9" s="305" t="s">
        <v>498</v>
      </c>
      <c r="B9" s="150"/>
      <c r="C9" s="151">
        <v>44</v>
      </c>
      <c r="D9" s="152">
        <v>230.57</v>
      </c>
    </row>
    <row r="10" spans="1:5" x14ac:dyDescent="0.25">
      <c r="A10" s="149" t="s">
        <v>118</v>
      </c>
      <c r="B10" s="150"/>
      <c r="C10" s="151">
        <v>27408</v>
      </c>
      <c r="D10" s="152">
        <v>7413.98</v>
      </c>
    </row>
    <row r="11" spans="1:5" x14ac:dyDescent="0.25">
      <c r="A11" s="145" t="s">
        <v>117</v>
      </c>
      <c r="B11" s="153"/>
      <c r="C11" s="154">
        <v>258</v>
      </c>
      <c r="D11" s="155">
        <v>1022.72</v>
      </c>
    </row>
    <row r="12" spans="1:5" x14ac:dyDescent="0.25">
      <c r="A12" s="425" t="s">
        <v>116</v>
      </c>
      <c r="B12" s="115" t="s">
        <v>327</v>
      </c>
      <c r="C12" s="130">
        <v>27</v>
      </c>
      <c r="D12" s="115">
        <v>9.2799999999999994</v>
      </c>
    </row>
    <row r="13" spans="1:5" x14ac:dyDescent="0.25">
      <c r="A13" s="426"/>
      <c r="B13" s="156" t="s">
        <v>328</v>
      </c>
      <c r="C13" s="157">
        <v>33</v>
      </c>
      <c r="D13" s="158">
        <v>86.85</v>
      </c>
    </row>
    <row r="14" spans="1:5" x14ac:dyDescent="0.25">
      <c r="A14" s="427"/>
      <c r="B14" s="357" t="s">
        <v>329</v>
      </c>
      <c r="C14" s="151">
        <v>60</v>
      </c>
      <c r="D14" s="134">
        <f>SUM(D12:D13)</f>
        <v>96.13</v>
      </c>
    </row>
    <row r="15" spans="1:5" x14ac:dyDescent="0.25">
      <c r="A15" s="149" t="s">
        <v>115</v>
      </c>
      <c r="B15" s="159"/>
      <c r="C15" s="160">
        <v>161</v>
      </c>
      <c r="D15" s="161">
        <v>78.819999999999993</v>
      </c>
    </row>
    <row r="16" spans="1:5" x14ac:dyDescent="0.25">
      <c r="A16" s="149" t="s">
        <v>114</v>
      </c>
      <c r="B16" s="153"/>
      <c r="C16" s="162">
        <v>505</v>
      </c>
      <c r="D16" s="148">
        <v>640.5</v>
      </c>
    </row>
    <row r="17" spans="1:4" x14ac:dyDescent="0.25">
      <c r="A17" s="149" t="s">
        <v>113</v>
      </c>
      <c r="B17" s="146"/>
      <c r="C17" s="147">
        <v>93</v>
      </c>
      <c r="D17" s="148">
        <v>1379.65</v>
      </c>
    </row>
    <row r="18" spans="1:4" x14ac:dyDescent="0.25">
      <c r="A18" s="149" t="s">
        <v>112</v>
      </c>
      <c r="B18" s="146"/>
      <c r="C18" s="147">
        <v>6</v>
      </c>
      <c r="D18" s="148">
        <v>6.88</v>
      </c>
    </row>
    <row r="19" spans="1:4" x14ac:dyDescent="0.25">
      <c r="A19" s="145" t="s">
        <v>111</v>
      </c>
      <c r="B19" s="146"/>
      <c r="C19" s="147">
        <v>102</v>
      </c>
      <c r="D19" s="148">
        <v>200.72</v>
      </c>
    </row>
    <row r="20" spans="1:4" x14ac:dyDescent="0.25">
      <c r="A20" s="425" t="s">
        <v>110</v>
      </c>
      <c r="B20" s="115" t="s">
        <v>327</v>
      </c>
      <c r="C20" s="130">
        <v>494</v>
      </c>
      <c r="D20" s="115">
        <v>952.86</v>
      </c>
    </row>
    <row r="21" spans="1:4" x14ac:dyDescent="0.25">
      <c r="A21" s="426"/>
      <c r="B21" s="115" t="s">
        <v>328</v>
      </c>
      <c r="C21" s="130">
        <v>46</v>
      </c>
      <c r="D21" s="115">
        <v>400.87</v>
      </c>
    </row>
    <row r="22" spans="1:4" x14ac:dyDescent="0.25">
      <c r="A22" s="426"/>
      <c r="B22" s="132"/>
      <c r="C22" s="131">
        <v>37</v>
      </c>
      <c r="D22" s="115">
        <v>41.99</v>
      </c>
    </row>
    <row r="23" spans="1:4" x14ac:dyDescent="0.25">
      <c r="A23" s="427"/>
      <c r="B23" s="356" t="s">
        <v>330</v>
      </c>
      <c r="C23" s="151">
        <v>553</v>
      </c>
      <c r="D23" s="163">
        <f>SUM(D20:D22)</f>
        <v>1395.72</v>
      </c>
    </row>
    <row r="24" spans="1:4" x14ac:dyDescent="0.25">
      <c r="A24" s="319" t="s">
        <v>527</v>
      </c>
      <c r="B24" s="153"/>
      <c r="C24" s="162">
        <v>7</v>
      </c>
      <c r="D24" s="148">
        <v>30.95</v>
      </c>
    </row>
    <row r="25" spans="1:4" x14ac:dyDescent="0.25">
      <c r="A25" s="149" t="s">
        <v>109</v>
      </c>
      <c r="B25" s="146"/>
      <c r="C25" s="147">
        <v>242</v>
      </c>
      <c r="D25" s="148">
        <v>591.87</v>
      </c>
    </row>
    <row r="26" spans="1:4" x14ac:dyDescent="0.25">
      <c r="A26" s="149" t="s">
        <v>108</v>
      </c>
      <c r="B26" s="146"/>
      <c r="C26" s="147">
        <v>427</v>
      </c>
      <c r="D26" s="148">
        <v>1883.91</v>
      </c>
    </row>
    <row r="27" spans="1:4" x14ac:dyDescent="0.25">
      <c r="A27" s="149" t="s">
        <v>107</v>
      </c>
      <c r="B27" s="146"/>
      <c r="C27" s="147">
        <v>57</v>
      </c>
      <c r="D27" s="148">
        <v>142.29</v>
      </c>
    </row>
    <row r="28" spans="1:4" x14ac:dyDescent="0.25">
      <c r="A28" s="149" t="s">
        <v>106</v>
      </c>
      <c r="B28" s="146"/>
      <c r="C28" s="147">
        <v>225</v>
      </c>
      <c r="D28" s="148">
        <v>250.92</v>
      </c>
    </row>
    <row r="29" spans="1:4" x14ac:dyDescent="0.25">
      <c r="A29" s="149" t="s">
        <v>105</v>
      </c>
      <c r="B29" s="146"/>
      <c r="C29" s="147">
        <v>13</v>
      </c>
      <c r="D29" s="148">
        <v>11.28</v>
      </c>
    </row>
    <row r="30" spans="1:4" x14ac:dyDescent="0.25">
      <c r="A30" s="149" t="s">
        <v>104</v>
      </c>
      <c r="B30" s="146"/>
      <c r="C30" s="147">
        <v>121</v>
      </c>
      <c r="D30" s="148">
        <v>36.25</v>
      </c>
    </row>
    <row r="31" spans="1:4" x14ac:dyDescent="0.25">
      <c r="A31" s="145" t="s">
        <v>103</v>
      </c>
      <c r="B31" s="146"/>
      <c r="C31" s="147">
        <v>552</v>
      </c>
      <c r="D31" s="148">
        <v>1046.82</v>
      </c>
    </row>
    <row r="32" spans="1:4" x14ac:dyDescent="0.25">
      <c r="A32" s="164" t="s">
        <v>102</v>
      </c>
      <c r="B32" s="146"/>
      <c r="C32" s="147">
        <v>30</v>
      </c>
      <c r="D32" s="148">
        <v>8.43</v>
      </c>
    </row>
    <row r="33" spans="1:4" x14ac:dyDescent="0.25">
      <c r="A33" s="425" t="s">
        <v>101</v>
      </c>
      <c r="B33" s="115" t="s">
        <v>327</v>
      </c>
      <c r="C33" s="130">
        <v>105</v>
      </c>
      <c r="D33" s="115">
        <v>159.49</v>
      </c>
    </row>
    <row r="34" spans="1:4" x14ac:dyDescent="0.25">
      <c r="A34" s="426"/>
      <c r="B34" s="132" t="s">
        <v>328</v>
      </c>
      <c r="C34" s="131">
        <v>139</v>
      </c>
      <c r="D34" s="115">
        <v>893.75</v>
      </c>
    </row>
    <row r="35" spans="1:4" x14ac:dyDescent="0.25">
      <c r="A35" s="427"/>
      <c r="B35" s="356" t="s">
        <v>331</v>
      </c>
      <c r="C35" s="151">
        <v>235</v>
      </c>
      <c r="D35" s="163">
        <f>SUM(D33:D34)</f>
        <v>1053.24</v>
      </c>
    </row>
    <row r="36" spans="1:4" x14ac:dyDescent="0.25">
      <c r="A36" s="149" t="s">
        <v>100</v>
      </c>
      <c r="B36" s="146"/>
      <c r="C36" s="147">
        <v>2</v>
      </c>
      <c r="D36" s="148">
        <v>11.29</v>
      </c>
    </row>
    <row r="37" spans="1:4" x14ac:dyDescent="0.25">
      <c r="A37" s="145" t="s">
        <v>99</v>
      </c>
      <c r="B37" s="146"/>
      <c r="C37" s="147">
        <v>0</v>
      </c>
      <c r="D37" s="148">
        <v>0</v>
      </c>
    </row>
    <row r="38" spans="1:4" x14ac:dyDescent="0.25">
      <c r="A38" s="276" t="s">
        <v>488</v>
      </c>
      <c r="B38" s="146"/>
      <c r="C38" s="147">
        <v>1</v>
      </c>
      <c r="D38" s="148">
        <v>0.33</v>
      </c>
    </row>
    <row r="39" spans="1:4" x14ac:dyDescent="0.25">
      <c r="A39" s="276" t="s">
        <v>489</v>
      </c>
      <c r="B39" s="146"/>
      <c r="C39" s="147">
        <v>0</v>
      </c>
      <c r="D39" s="148">
        <v>0</v>
      </c>
    </row>
    <row r="40" spans="1:4" x14ac:dyDescent="0.25">
      <c r="A40" s="428" t="s">
        <v>20</v>
      </c>
      <c r="B40" s="115" t="s">
        <v>327</v>
      </c>
      <c r="C40" s="130">
        <v>183</v>
      </c>
      <c r="D40" s="115">
        <v>173.75</v>
      </c>
    </row>
    <row r="41" spans="1:4" x14ac:dyDescent="0.25">
      <c r="A41" s="429"/>
      <c r="B41" s="132" t="s">
        <v>328</v>
      </c>
      <c r="C41" s="131">
        <v>375</v>
      </c>
      <c r="D41" s="115">
        <v>14792.37</v>
      </c>
    </row>
    <row r="42" spans="1:4" x14ac:dyDescent="0.25">
      <c r="A42" s="430"/>
      <c r="B42" s="356" t="s">
        <v>332</v>
      </c>
      <c r="C42" s="151">
        <v>544</v>
      </c>
      <c r="D42" s="163">
        <f>SUM(D40:D41)</f>
        <v>14966.12</v>
      </c>
    </row>
    <row r="43" spans="1:4" x14ac:dyDescent="0.25">
      <c r="A43" s="425" t="s">
        <v>98</v>
      </c>
      <c r="B43" s="115" t="s">
        <v>327</v>
      </c>
      <c r="C43" s="130">
        <v>65187</v>
      </c>
      <c r="D43" s="115">
        <v>14528.56</v>
      </c>
    </row>
    <row r="44" spans="1:4" x14ac:dyDescent="0.25">
      <c r="A44" s="426"/>
      <c r="B44" s="115" t="s">
        <v>333</v>
      </c>
      <c r="C44" s="130">
        <v>0</v>
      </c>
      <c r="D44" s="115">
        <v>0</v>
      </c>
    </row>
    <row r="45" spans="1:4" x14ac:dyDescent="0.25">
      <c r="A45" s="426"/>
      <c r="B45" s="115" t="s">
        <v>316</v>
      </c>
      <c r="C45" s="130">
        <v>0</v>
      </c>
      <c r="D45" s="115">
        <v>0</v>
      </c>
    </row>
    <row r="46" spans="1:4" x14ac:dyDescent="0.25">
      <c r="A46" s="426"/>
      <c r="B46" s="132" t="s">
        <v>328</v>
      </c>
      <c r="C46" s="131">
        <v>151</v>
      </c>
      <c r="D46" s="115">
        <v>231.7</v>
      </c>
    </row>
    <row r="47" spans="1:4" x14ac:dyDescent="0.25">
      <c r="A47" s="427"/>
      <c r="B47" s="356" t="s">
        <v>334</v>
      </c>
      <c r="C47" s="151">
        <v>65266</v>
      </c>
      <c r="D47" s="163">
        <f>SUM(D43:D46)</f>
        <v>14760.26</v>
      </c>
    </row>
    <row r="48" spans="1:4" x14ac:dyDescent="0.25">
      <c r="A48" s="435" t="s">
        <v>335</v>
      </c>
      <c r="B48" s="436"/>
      <c r="C48" s="359">
        <v>77691</v>
      </c>
      <c r="D48" s="165">
        <f>+D5+D6+D7+D8+D9+D10+D11+D14+D15+D16+D17+D18+D19+D23+D24+D25+D26+D27+D28+D29+D30+D31+D32+D35+D36+D37+D38+D39+D42+D47</f>
        <v>53430.150000000009</v>
      </c>
    </row>
  </sheetData>
  <sheetProtection password="C43B" sheet="1" objects="1" scenarios="1"/>
  <mergeCells count="10">
    <mergeCell ref="A33:A35"/>
    <mergeCell ref="A40:A42"/>
    <mergeCell ref="A43:A47"/>
    <mergeCell ref="A48:B48"/>
    <mergeCell ref="A20:A23"/>
    <mergeCell ref="A1:D1"/>
    <mergeCell ref="A12:A14"/>
    <mergeCell ref="C3:D3"/>
    <mergeCell ref="B3:B4"/>
    <mergeCell ref="A3:A4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D4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11" bestFit="1" customWidth="1"/>
    <col min="2" max="2" width="32.625" style="111" bestFit="1" customWidth="1"/>
    <col min="3" max="3" width="14.75" style="124" bestFit="1" customWidth="1"/>
    <col min="4" max="4" width="11.5" style="125" bestFit="1" customWidth="1"/>
    <col min="5" max="16384" width="9" style="111"/>
  </cols>
  <sheetData>
    <row r="1" spans="1:4" x14ac:dyDescent="0.25">
      <c r="A1" s="382" t="s">
        <v>561</v>
      </c>
      <c r="B1" s="382"/>
      <c r="C1" s="382"/>
      <c r="D1" s="382"/>
    </row>
    <row r="2" spans="1:4" x14ac:dyDescent="0.25">
      <c r="A2" s="302" t="s">
        <v>291</v>
      </c>
      <c r="B2" s="124"/>
      <c r="C2" s="125"/>
      <c r="D2" s="302"/>
    </row>
    <row r="3" spans="1:4" x14ac:dyDescent="0.25">
      <c r="A3" s="420" t="s">
        <v>220</v>
      </c>
      <c r="B3" s="433" t="s">
        <v>326</v>
      </c>
      <c r="C3" s="415">
        <v>2019</v>
      </c>
      <c r="D3" s="415"/>
    </row>
    <row r="4" spans="1:4" x14ac:dyDescent="0.25">
      <c r="A4" s="420"/>
      <c r="B4" s="434"/>
      <c r="C4" s="355" t="s">
        <v>219</v>
      </c>
      <c r="D4" s="141" t="s">
        <v>224</v>
      </c>
    </row>
    <row r="5" spans="1:4" x14ac:dyDescent="0.25">
      <c r="A5" s="353" t="s">
        <v>122</v>
      </c>
      <c r="B5" s="356"/>
      <c r="C5" s="147">
        <v>2</v>
      </c>
      <c r="D5" s="144">
        <v>0.28000000000000003</v>
      </c>
    </row>
    <row r="6" spans="1:4" x14ac:dyDescent="0.25">
      <c r="A6" s="145" t="s">
        <v>121</v>
      </c>
      <c r="B6" s="146"/>
      <c r="C6" s="147">
        <v>2</v>
      </c>
      <c r="D6" s="148">
        <v>1.08</v>
      </c>
    </row>
    <row r="7" spans="1:4" x14ac:dyDescent="0.25">
      <c r="A7" s="352" t="s">
        <v>120</v>
      </c>
      <c r="B7" s="146"/>
      <c r="C7" s="147">
        <v>3</v>
      </c>
      <c r="D7" s="148">
        <v>0.24</v>
      </c>
    </row>
    <row r="8" spans="1:4" x14ac:dyDescent="0.25">
      <c r="A8" s="145" t="s">
        <v>119</v>
      </c>
      <c r="B8" s="150"/>
      <c r="C8" s="151">
        <v>0</v>
      </c>
      <c r="D8" s="152">
        <v>0</v>
      </c>
    </row>
    <row r="9" spans="1:4" x14ac:dyDescent="0.25">
      <c r="A9" s="352" t="s">
        <v>498</v>
      </c>
      <c r="B9" s="150"/>
      <c r="C9" s="151">
        <v>0</v>
      </c>
      <c r="D9" s="152">
        <v>0</v>
      </c>
    </row>
    <row r="10" spans="1:4" x14ac:dyDescent="0.25">
      <c r="A10" s="352" t="s">
        <v>118</v>
      </c>
      <c r="B10" s="150"/>
      <c r="C10" s="151">
        <v>359</v>
      </c>
      <c r="D10" s="152">
        <v>31.69</v>
      </c>
    </row>
    <row r="11" spans="1:4" x14ac:dyDescent="0.25">
      <c r="A11" s="145" t="s">
        <v>117</v>
      </c>
      <c r="B11" s="153"/>
      <c r="C11" s="154">
        <v>123</v>
      </c>
      <c r="D11" s="155">
        <v>7.24</v>
      </c>
    </row>
    <row r="12" spans="1:4" x14ac:dyDescent="0.25">
      <c r="A12" s="425" t="s">
        <v>116</v>
      </c>
      <c r="B12" s="115" t="s">
        <v>327</v>
      </c>
      <c r="C12" s="130">
        <v>0</v>
      </c>
      <c r="D12" s="115">
        <v>0</v>
      </c>
    </row>
    <row r="13" spans="1:4" x14ac:dyDescent="0.25">
      <c r="A13" s="426"/>
      <c r="B13" s="156" t="s">
        <v>328</v>
      </c>
      <c r="C13" s="157">
        <v>0</v>
      </c>
      <c r="D13" s="158">
        <v>0</v>
      </c>
    </row>
    <row r="14" spans="1:4" x14ac:dyDescent="0.25">
      <c r="A14" s="427"/>
      <c r="B14" s="357" t="s">
        <v>329</v>
      </c>
      <c r="C14" s="151">
        <v>0</v>
      </c>
      <c r="D14" s="134">
        <f>SUM(D12:D13)</f>
        <v>0</v>
      </c>
    </row>
    <row r="15" spans="1:4" x14ac:dyDescent="0.25">
      <c r="A15" s="352" t="s">
        <v>115</v>
      </c>
      <c r="B15" s="159"/>
      <c r="C15" s="160">
        <v>0</v>
      </c>
      <c r="D15" s="161">
        <v>0</v>
      </c>
    </row>
    <row r="16" spans="1:4" x14ac:dyDescent="0.25">
      <c r="A16" s="352" t="s">
        <v>114</v>
      </c>
      <c r="B16" s="153"/>
      <c r="C16" s="162">
        <v>10</v>
      </c>
      <c r="D16" s="148">
        <v>0.53</v>
      </c>
    </row>
    <row r="17" spans="1:4" x14ac:dyDescent="0.25">
      <c r="A17" s="352" t="s">
        <v>113</v>
      </c>
      <c r="B17" s="146"/>
      <c r="C17" s="147">
        <v>22</v>
      </c>
      <c r="D17" s="148">
        <v>1.47</v>
      </c>
    </row>
    <row r="18" spans="1:4" x14ac:dyDescent="0.25">
      <c r="A18" s="352" t="s">
        <v>112</v>
      </c>
      <c r="B18" s="146"/>
      <c r="C18" s="147">
        <v>0</v>
      </c>
      <c r="D18" s="148">
        <v>0</v>
      </c>
    </row>
    <row r="19" spans="1:4" x14ac:dyDescent="0.25">
      <c r="A19" s="145" t="s">
        <v>111</v>
      </c>
      <c r="B19" s="146"/>
      <c r="C19" s="147">
        <v>0</v>
      </c>
      <c r="D19" s="148">
        <v>0</v>
      </c>
    </row>
    <row r="20" spans="1:4" x14ac:dyDescent="0.25">
      <c r="A20" s="425" t="s">
        <v>110</v>
      </c>
      <c r="B20" s="115" t="s">
        <v>327</v>
      </c>
      <c r="C20" s="130">
        <v>8</v>
      </c>
      <c r="D20" s="115">
        <v>0.89</v>
      </c>
    </row>
    <row r="21" spans="1:4" x14ac:dyDescent="0.25">
      <c r="A21" s="426"/>
      <c r="B21" s="115" t="s">
        <v>328</v>
      </c>
      <c r="C21" s="130">
        <v>0</v>
      </c>
      <c r="D21" s="115">
        <v>0</v>
      </c>
    </row>
    <row r="22" spans="1:4" x14ac:dyDescent="0.25">
      <c r="A22" s="426"/>
      <c r="B22" s="132"/>
      <c r="C22" s="131">
        <v>0</v>
      </c>
      <c r="D22" s="115">
        <v>0</v>
      </c>
    </row>
    <row r="23" spans="1:4" x14ac:dyDescent="0.25">
      <c r="A23" s="427"/>
      <c r="B23" s="356" t="s">
        <v>330</v>
      </c>
      <c r="C23" s="151">
        <v>8</v>
      </c>
      <c r="D23" s="163">
        <f>SUM(D20:D22)</f>
        <v>0.89</v>
      </c>
    </row>
    <row r="24" spans="1:4" x14ac:dyDescent="0.25">
      <c r="A24" s="353" t="s">
        <v>527</v>
      </c>
      <c r="B24" s="153"/>
      <c r="C24" s="162">
        <v>0</v>
      </c>
      <c r="D24" s="148">
        <v>0</v>
      </c>
    </row>
    <row r="25" spans="1:4" x14ac:dyDescent="0.25">
      <c r="A25" s="352" t="s">
        <v>109</v>
      </c>
      <c r="B25" s="146"/>
      <c r="C25" s="147">
        <v>0</v>
      </c>
      <c r="D25" s="148">
        <v>0</v>
      </c>
    </row>
    <row r="26" spans="1:4" x14ac:dyDescent="0.25">
      <c r="A26" s="352" t="s">
        <v>108</v>
      </c>
      <c r="B26" s="146"/>
      <c r="C26" s="147">
        <v>0</v>
      </c>
      <c r="D26" s="148">
        <v>0</v>
      </c>
    </row>
    <row r="27" spans="1:4" x14ac:dyDescent="0.25">
      <c r="A27" s="352" t="s">
        <v>107</v>
      </c>
      <c r="B27" s="146"/>
      <c r="C27" s="147">
        <v>0</v>
      </c>
      <c r="D27" s="148">
        <v>0</v>
      </c>
    </row>
    <row r="28" spans="1:4" x14ac:dyDescent="0.25">
      <c r="A28" s="352" t="s">
        <v>106</v>
      </c>
      <c r="B28" s="146"/>
      <c r="C28" s="147">
        <v>8</v>
      </c>
      <c r="D28" s="148">
        <v>0.86</v>
      </c>
    </row>
    <row r="29" spans="1:4" x14ac:dyDescent="0.25">
      <c r="A29" s="352" t="s">
        <v>105</v>
      </c>
      <c r="B29" s="146"/>
      <c r="C29" s="147">
        <v>0</v>
      </c>
      <c r="D29" s="148">
        <v>0</v>
      </c>
    </row>
    <row r="30" spans="1:4" x14ac:dyDescent="0.25">
      <c r="A30" s="352" t="s">
        <v>104</v>
      </c>
      <c r="B30" s="146"/>
      <c r="C30" s="147">
        <v>0</v>
      </c>
      <c r="D30" s="148">
        <v>0</v>
      </c>
    </row>
    <row r="31" spans="1:4" x14ac:dyDescent="0.25">
      <c r="A31" s="145" t="s">
        <v>103</v>
      </c>
      <c r="B31" s="146"/>
      <c r="C31" s="147">
        <v>0</v>
      </c>
      <c r="D31" s="148">
        <v>0</v>
      </c>
    </row>
    <row r="32" spans="1:4" x14ac:dyDescent="0.25">
      <c r="A32" s="351" t="s">
        <v>102</v>
      </c>
      <c r="B32" s="146"/>
      <c r="C32" s="147">
        <v>4</v>
      </c>
      <c r="D32" s="148">
        <v>0.28000000000000003</v>
      </c>
    </row>
    <row r="33" spans="1:4" x14ac:dyDescent="0.25">
      <c r="A33" s="425" t="s">
        <v>101</v>
      </c>
      <c r="B33" s="115" t="s">
        <v>327</v>
      </c>
      <c r="C33" s="130">
        <v>0</v>
      </c>
      <c r="D33" s="115">
        <v>0</v>
      </c>
    </row>
    <row r="34" spans="1:4" x14ac:dyDescent="0.25">
      <c r="A34" s="426"/>
      <c r="B34" s="132" t="s">
        <v>328</v>
      </c>
      <c r="C34" s="131">
        <v>0</v>
      </c>
      <c r="D34" s="115">
        <v>0</v>
      </c>
    </row>
    <row r="35" spans="1:4" x14ac:dyDescent="0.25">
      <c r="A35" s="427"/>
      <c r="B35" s="356" t="s">
        <v>331</v>
      </c>
      <c r="C35" s="151">
        <v>0</v>
      </c>
      <c r="D35" s="163">
        <f>SUM(D33:D34)</f>
        <v>0</v>
      </c>
    </row>
    <row r="36" spans="1:4" x14ac:dyDescent="0.25">
      <c r="A36" s="352" t="s">
        <v>100</v>
      </c>
      <c r="B36" s="146"/>
      <c r="C36" s="147">
        <v>0</v>
      </c>
      <c r="D36" s="148">
        <v>0</v>
      </c>
    </row>
    <row r="37" spans="1:4" x14ac:dyDescent="0.25">
      <c r="A37" s="145" t="s">
        <v>99</v>
      </c>
      <c r="B37" s="146"/>
      <c r="C37" s="147">
        <v>0</v>
      </c>
      <c r="D37" s="148">
        <v>0</v>
      </c>
    </row>
    <row r="38" spans="1:4" x14ac:dyDescent="0.25">
      <c r="A38" s="354" t="s">
        <v>488</v>
      </c>
      <c r="B38" s="146"/>
      <c r="C38" s="147">
        <v>0</v>
      </c>
      <c r="D38" s="148">
        <v>0</v>
      </c>
    </row>
    <row r="39" spans="1:4" x14ac:dyDescent="0.25">
      <c r="A39" s="354" t="s">
        <v>489</v>
      </c>
      <c r="B39" s="146"/>
      <c r="C39" s="147">
        <v>0</v>
      </c>
      <c r="D39" s="148">
        <v>0</v>
      </c>
    </row>
    <row r="40" spans="1:4" x14ac:dyDescent="0.25">
      <c r="A40" s="428" t="s">
        <v>20</v>
      </c>
      <c r="B40" s="115" t="s">
        <v>327</v>
      </c>
      <c r="C40" s="130">
        <v>5</v>
      </c>
      <c r="D40" s="115">
        <v>0.8</v>
      </c>
    </row>
    <row r="41" spans="1:4" x14ac:dyDescent="0.25">
      <c r="A41" s="429"/>
      <c r="B41" s="132" t="s">
        <v>328</v>
      </c>
      <c r="C41" s="131">
        <v>0</v>
      </c>
      <c r="D41" s="115">
        <v>0</v>
      </c>
    </row>
    <row r="42" spans="1:4" x14ac:dyDescent="0.25">
      <c r="A42" s="430"/>
      <c r="B42" s="356" t="s">
        <v>332</v>
      </c>
      <c r="C42" s="151">
        <v>5</v>
      </c>
      <c r="D42" s="163">
        <f>SUM(D40:D41)</f>
        <v>0.8</v>
      </c>
    </row>
    <row r="43" spans="1:4" ht="15" customHeight="1" x14ac:dyDescent="0.25">
      <c r="A43" s="425" t="s">
        <v>98</v>
      </c>
      <c r="B43" s="115" t="s">
        <v>327</v>
      </c>
      <c r="C43" s="130">
        <v>7766</v>
      </c>
      <c r="D43" s="115">
        <v>1053.57</v>
      </c>
    </row>
    <row r="44" spans="1:4" x14ac:dyDescent="0.25">
      <c r="A44" s="426"/>
      <c r="B44" s="115" t="s">
        <v>333</v>
      </c>
      <c r="C44" s="130">
        <v>0</v>
      </c>
      <c r="D44" s="115">
        <v>0</v>
      </c>
    </row>
    <row r="45" spans="1:4" x14ac:dyDescent="0.25">
      <c r="A45" s="426"/>
      <c r="B45" s="115" t="s">
        <v>316</v>
      </c>
      <c r="C45" s="130">
        <v>0</v>
      </c>
      <c r="D45" s="115">
        <v>0</v>
      </c>
    </row>
    <row r="46" spans="1:4" x14ac:dyDescent="0.25">
      <c r="A46" s="426"/>
      <c r="B46" s="132" t="s">
        <v>328</v>
      </c>
      <c r="C46" s="131">
        <v>28</v>
      </c>
      <c r="D46" s="115">
        <v>2</v>
      </c>
    </row>
    <row r="47" spans="1:4" x14ac:dyDescent="0.25">
      <c r="A47" s="427"/>
      <c r="B47" s="356" t="s">
        <v>334</v>
      </c>
      <c r="C47" s="151">
        <v>7772</v>
      </c>
      <c r="D47" s="163">
        <f>SUM(D43:D46)</f>
        <v>1055.57</v>
      </c>
    </row>
    <row r="48" spans="1:4" ht="15" customHeight="1" x14ac:dyDescent="0.25">
      <c r="A48" s="435" t="s">
        <v>335</v>
      </c>
      <c r="B48" s="436"/>
      <c r="C48" s="359">
        <v>7863</v>
      </c>
      <c r="D48" s="165">
        <f>+D5+D6+D7+D8+D9+D10+D11+D14+D15+D16+D17+D18+D19+D23+D24+D25+D26+D27+D28+D29+D30+D31+D32+D35+D36+D37+D38+D39+D42+D47</f>
        <v>1100.9299999999998</v>
      </c>
    </row>
  </sheetData>
  <sheetProtection password="C43B" sheet="1" objects="1" scenarios="1"/>
  <mergeCells count="10">
    <mergeCell ref="A48:B48"/>
    <mergeCell ref="A1:D1"/>
    <mergeCell ref="A43:A47"/>
    <mergeCell ref="A33:A35"/>
    <mergeCell ref="A40:A42"/>
    <mergeCell ref="A3:A4"/>
    <mergeCell ref="B3:B4"/>
    <mergeCell ref="C3:D3"/>
    <mergeCell ref="A12:A14"/>
    <mergeCell ref="A20:A23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11" bestFit="1" customWidth="1"/>
    <col min="2" max="2" width="27.5" style="111" bestFit="1" customWidth="1"/>
    <col min="3" max="3" width="17.5" style="111" bestFit="1" customWidth="1"/>
    <col min="4" max="4" width="14.75" style="168" bestFit="1" customWidth="1"/>
    <col min="5" max="5" width="12.375" style="125" bestFit="1" customWidth="1"/>
    <col min="6" max="16384" width="9" style="111"/>
  </cols>
  <sheetData>
    <row r="1" spans="1:5" x14ac:dyDescent="0.25">
      <c r="A1" s="382" t="s">
        <v>562</v>
      </c>
      <c r="B1" s="382"/>
      <c r="C1" s="382"/>
      <c r="D1" s="382"/>
      <c r="E1" s="382"/>
    </row>
    <row r="2" spans="1:5" ht="15" customHeight="1" x14ac:dyDescent="0.25">
      <c r="A2" s="166" t="s">
        <v>290</v>
      </c>
      <c r="B2" s="167"/>
    </row>
    <row r="3" spans="1:5" x14ac:dyDescent="0.25">
      <c r="A3" s="433" t="s">
        <v>220</v>
      </c>
      <c r="B3" s="420" t="s">
        <v>509</v>
      </c>
      <c r="C3" s="433" t="s">
        <v>326</v>
      </c>
      <c r="D3" s="415">
        <v>2019</v>
      </c>
      <c r="E3" s="415"/>
    </row>
    <row r="4" spans="1:5" x14ac:dyDescent="0.25">
      <c r="A4" s="434"/>
      <c r="B4" s="420"/>
      <c r="C4" s="433"/>
      <c r="D4" s="169" t="s">
        <v>219</v>
      </c>
      <c r="E4" s="129" t="s">
        <v>218</v>
      </c>
    </row>
    <row r="5" spans="1:5" x14ac:dyDescent="0.25">
      <c r="A5" s="425" t="s">
        <v>173</v>
      </c>
      <c r="B5" s="115"/>
      <c r="C5" s="130" t="s">
        <v>342</v>
      </c>
      <c r="D5" s="63">
        <v>83734</v>
      </c>
      <c r="E5" s="115">
        <v>289877.53000000003</v>
      </c>
    </row>
    <row r="6" spans="1:5" x14ac:dyDescent="0.25">
      <c r="A6" s="426"/>
      <c r="B6" s="132"/>
      <c r="C6" s="131" t="s">
        <v>341</v>
      </c>
      <c r="D6" s="170">
        <v>1600</v>
      </c>
      <c r="E6" s="115">
        <v>5322.12</v>
      </c>
    </row>
    <row r="7" spans="1:5" x14ac:dyDescent="0.25">
      <c r="A7" s="427"/>
      <c r="B7" s="437" t="s">
        <v>171</v>
      </c>
      <c r="C7" s="441"/>
      <c r="D7" s="360">
        <v>84538</v>
      </c>
      <c r="E7" s="152">
        <f>SUM(E5:E6)</f>
        <v>295199.65000000002</v>
      </c>
    </row>
    <row r="8" spans="1:5" x14ac:dyDescent="0.25">
      <c r="A8" s="425" t="s">
        <v>153</v>
      </c>
      <c r="B8" s="439" t="s">
        <v>343</v>
      </c>
      <c r="C8" s="130" t="s">
        <v>339</v>
      </c>
      <c r="D8" s="63">
        <v>91</v>
      </c>
      <c r="E8" s="115">
        <v>21.73</v>
      </c>
    </row>
    <row r="9" spans="1:5" x14ac:dyDescent="0.25">
      <c r="A9" s="426"/>
      <c r="B9" s="439"/>
      <c r="C9" s="130" t="s">
        <v>338</v>
      </c>
      <c r="D9" s="63">
        <v>939</v>
      </c>
      <c r="E9" s="115">
        <v>951.47</v>
      </c>
    </row>
    <row r="10" spans="1:5" x14ac:dyDescent="0.25">
      <c r="A10" s="426"/>
      <c r="B10" s="439"/>
      <c r="C10" s="131" t="s">
        <v>337</v>
      </c>
      <c r="D10" s="170">
        <v>29071</v>
      </c>
      <c r="E10" s="115">
        <v>18592.240000000002</v>
      </c>
    </row>
    <row r="11" spans="1:5" x14ac:dyDescent="0.25">
      <c r="A11" s="426"/>
      <c r="B11" s="437" t="s">
        <v>645</v>
      </c>
      <c r="C11" s="441"/>
      <c r="D11" s="360">
        <v>29793</v>
      </c>
      <c r="E11" s="138">
        <f>SUM(E8:E10)</f>
        <v>19565.440000000002</v>
      </c>
    </row>
    <row r="12" spans="1:5" x14ac:dyDescent="0.25">
      <c r="A12" s="426"/>
      <c r="B12" s="440" t="s">
        <v>340</v>
      </c>
      <c r="C12" s="130" t="s">
        <v>339</v>
      </c>
      <c r="D12" s="63">
        <v>17</v>
      </c>
      <c r="E12" s="115">
        <v>2.99</v>
      </c>
    </row>
    <row r="13" spans="1:5" x14ac:dyDescent="0.25">
      <c r="A13" s="426"/>
      <c r="B13" s="439"/>
      <c r="C13" s="130" t="s">
        <v>338</v>
      </c>
      <c r="D13" s="63">
        <v>546</v>
      </c>
      <c r="E13" s="115">
        <v>419.75</v>
      </c>
    </row>
    <row r="14" spans="1:5" x14ac:dyDescent="0.25">
      <c r="A14" s="426"/>
      <c r="B14" s="439"/>
      <c r="C14" s="131" t="s">
        <v>337</v>
      </c>
      <c r="D14" s="170">
        <v>42347</v>
      </c>
      <c r="E14" s="115">
        <v>103131.58</v>
      </c>
    </row>
    <row r="15" spans="1:5" x14ac:dyDescent="0.25">
      <c r="A15" s="426"/>
      <c r="B15" s="442" t="s">
        <v>336</v>
      </c>
      <c r="C15" s="443"/>
      <c r="D15" s="360">
        <v>42471</v>
      </c>
      <c r="E15" s="138">
        <f>SUM(E12:E14)</f>
        <v>103554.32</v>
      </c>
    </row>
    <row r="16" spans="1:5" x14ac:dyDescent="0.25">
      <c r="A16" s="426"/>
      <c r="B16" s="437" t="s">
        <v>151</v>
      </c>
      <c r="C16" s="438"/>
      <c r="D16" s="361">
        <v>69423</v>
      </c>
      <c r="E16" s="137">
        <f>+E15+E11</f>
        <v>123119.76000000001</v>
      </c>
    </row>
  </sheetData>
  <sheetProtection password="C43B" sheet="1" objects="1" scenarios="1"/>
  <mergeCells count="13">
    <mergeCell ref="B16:C16"/>
    <mergeCell ref="A1:E1"/>
    <mergeCell ref="B8:B10"/>
    <mergeCell ref="B12:B14"/>
    <mergeCell ref="A5:A7"/>
    <mergeCell ref="A8:A16"/>
    <mergeCell ref="D3:E3"/>
    <mergeCell ref="C3:C4"/>
    <mergeCell ref="B3:B4"/>
    <mergeCell ref="A3:A4"/>
    <mergeCell ref="B7:C7"/>
    <mergeCell ref="B11:C11"/>
    <mergeCell ref="B15:C15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11" bestFit="1" customWidth="1"/>
    <col min="2" max="2" width="27.5" style="111" bestFit="1" customWidth="1"/>
    <col min="3" max="3" width="17.5" style="111" bestFit="1" customWidth="1"/>
    <col min="4" max="4" width="14.75" style="168" bestFit="1" customWidth="1"/>
    <col min="5" max="5" width="12.375" style="125" bestFit="1" customWidth="1"/>
    <col min="6" max="16384" width="9" style="111"/>
  </cols>
  <sheetData>
    <row r="1" spans="1:5" x14ac:dyDescent="0.25">
      <c r="A1" s="382" t="s">
        <v>562</v>
      </c>
      <c r="B1" s="382"/>
      <c r="C1" s="382"/>
      <c r="D1" s="382"/>
      <c r="E1" s="382"/>
    </row>
    <row r="2" spans="1:5" x14ac:dyDescent="0.25">
      <c r="A2" s="127" t="s">
        <v>291</v>
      </c>
    </row>
    <row r="3" spans="1:5" x14ac:dyDescent="0.25">
      <c r="A3" s="433" t="s">
        <v>220</v>
      </c>
      <c r="B3" s="420" t="s">
        <v>509</v>
      </c>
      <c r="C3" s="433" t="s">
        <v>326</v>
      </c>
      <c r="D3" s="415">
        <v>2019</v>
      </c>
      <c r="E3" s="415"/>
    </row>
    <row r="4" spans="1:5" x14ac:dyDescent="0.25">
      <c r="A4" s="434"/>
      <c r="B4" s="420"/>
      <c r="C4" s="433"/>
      <c r="D4" s="358" t="s">
        <v>219</v>
      </c>
      <c r="E4" s="129" t="s">
        <v>218</v>
      </c>
    </row>
    <row r="5" spans="1:5" ht="15" customHeight="1" x14ac:dyDescent="0.25">
      <c r="A5" s="425" t="s">
        <v>173</v>
      </c>
      <c r="B5" s="115"/>
      <c r="C5" s="130" t="s">
        <v>342</v>
      </c>
      <c r="D5" s="63">
        <v>0</v>
      </c>
      <c r="E5" s="115">
        <v>0</v>
      </c>
    </row>
    <row r="6" spans="1:5" x14ac:dyDescent="0.25">
      <c r="A6" s="426"/>
      <c r="B6" s="132"/>
      <c r="C6" s="131" t="s">
        <v>341</v>
      </c>
      <c r="D6" s="170">
        <v>1</v>
      </c>
      <c r="E6" s="115">
        <v>0.02</v>
      </c>
    </row>
    <row r="7" spans="1:5" x14ac:dyDescent="0.25">
      <c r="A7" s="427"/>
      <c r="B7" s="437" t="s">
        <v>171</v>
      </c>
      <c r="C7" s="441"/>
      <c r="D7" s="360">
        <v>1</v>
      </c>
      <c r="E7" s="152">
        <f>SUM(E5:E6)</f>
        <v>0.02</v>
      </c>
    </row>
    <row r="8" spans="1:5" x14ac:dyDescent="0.25">
      <c r="A8" s="425" t="s">
        <v>153</v>
      </c>
      <c r="B8" s="439" t="s">
        <v>343</v>
      </c>
      <c r="C8" s="130" t="s">
        <v>339</v>
      </c>
      <c r="D8" s="63">
        <v>1</v>
      </c>
      <c r="E8" s="115">
        <v>0.03</v>
      </c>
    </row>
    <row r="9" spans="1:5" x14ac:dyDescent="0.25">
      <c r="A9" s="426"/>
      <c r="B9" s="439"/>
      <c r="C9" s="130" t="s">
        <v>338</v>
      </c>
      <c r="D9" s="63">
        <v>98</v>
      </c>
      <c r="E9" s="115">
        <v>3.78</v>
      </c>
    </row>
    <row r="10" spans="1:5" x14ac:dyDescent="0.25">
      <c r="A10" s="426"/>
      <c r="B10" s="439"/>
      <c r="C10" s="131" t="s">
        <v>337</v>
      </c>
      <c r="D10" s="170">
        <v>2216</v>
      </c>
      <c r="E10" s="115">
        <v>214.78</v>
      </c>
    </row>
    <row r="11" spans="1:5" x14ac:dyDescent="0.25">
      <c r="A11" s="426"/>
      <c r="B11" s="437" t="s">
        <v>645</v>
      </c>
      <c r="C11" s="441"/>
      <c r="D11" s="360">
        <v>2299</v>
      </c>
      <c r="E11" s="138">
        <f>SUM(E8:E10)</f>
        <v>218.59</v>
      </c>
    </row>
    <row r="12" spans="1:5" x14ac:dyDescent="0.25">
      <c r="A12" s="426"/>
      <c r="B12" s="440" t="s">
        <v>340</v>
      </c>
      <c r="C12" s="130" t="s">
        <v>339</v>
      </c>
      <c r="D12" s="63">
        <v>1</v>
      </c>
      <c r="E12" s="115">
        <v>0.03</v>
      </c>
    </row>
    <row r="13" spans="1:5" x14ac:dyDescent="0.25">
      <c r="A13" s="426"/>
      <c r="B13" s="439"/>
      <c r="C13" s="130" t="s">
        <v>338</v>
      </c>
      <c r="D13" s="63">
        <v>10</v>
      </c>
      <c r="E13" s="115">
        <v>1.76</v>
      </c>
    </row>
    <row r="14" spans="1:5" x14ac:dyDescent="0.25">
      <c r="A14" s="426"/>
      <c r="B14" s="439"/>
      <c r="C14" s="131" t="s">
        <v>337</v>
      </c>
      <c r="D14" s="170">
        <v>1195</v>
      </c>
      <c r="E14" s="115">
        <v>343.55</v>
      </c>
    </row>
    <row r="15" spans="1:5" x14ac:dyDescent="0.25">
      <c r="A15" s="426"/>
      <c r="B15" s="442" t="s">
        <v>336</v>
      </c>
      <c r="C15" s="443"/>
      <c r="D15" s="360">
        <v>1201</v>
      </c>
      <c r="E15" s="138">
        <f>SUM(E12:E14)</f>
        <v>345.34000000000003</v>
      </c>
    </row>
    <row r="16" spans="1:5" x14ac:dyDescent="0.25">
      <c r="A16" s="426"/>
      <c r="B16" s="437" t="s">
        <v>151</v>
      </c>
      <c r="C16" s="438"/>
      <c r="D16" s="361">
        <v>3317</v>
      </c>
      <c r="E16" s="137">
        <f>+E15+E11</f>
        <v>563.93000000000006</v>
      </c>
    </row>
  </sheetData>
  <sheetProtection password="C43B" sheet="1" objects="1" scenarios="1"/>
  <mergeCells count="13">
    <mergeCell ref="A1:E1"/>
    <mergeCell ref="A3:A4"/>
    <mergeCell ref="B3:B4"/>
    <mergeCell ref="C3:C4"/>
    <mergeCell ref="D3:E3"/>
    <mergeCell ref="A5:A7"/>
    <mergeCell ref="A8:A16"/>
    <mergeCell ref="B8:B10"/>
    <mergeCell ref="B12:B14"/>
    <mergeCell ref="B7:C7"/>
    <mergeCell ref="B11:C11"/>
    <mergeCell ref="B15:C15"/>
    <mergeCell ref="B16:C16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G13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11" bestFit="1" customWidth="1"/>
    <col min="2" max="2" width="14.75" style="124" bestFit="1" customWidth="1"/>
    <col min="3" max="3" width="14.375" style="175" bestFit="1" customWidth="1"/>
    <col min="4" max="16384" width="9" style="111"/>
  </cols>
  <sheetData>
    <row r="1" spans="1:7" ht="29.25" customHeight="1" x14ac:dyDescent="0.25">
      <c r="A1" s="423" t="s">
        <v>564</v>
      </c>
      <c r="B1" s="423"/>
      <c r="C1" s="423"/>
    </row>
    <row r="2" spans="1:7" x14ac:dyDescent="0.25">
      <c r="A2" s="171"/>
      <c r="B2" s="171"/>
      <c r="C2" s="171"/>
    </row>
    <row r="3" spans="1:7" x14ac:dyDescent="0.25">
      <c r="A3" s="431" t="s">
        <v>220</v>
      </c>
      <c r="B3" s="415">
        <v>2019</v>
      </c>
      <c r="C3" s="415"/>
    </row>
    <row r="4" spans="1:7" x14ac:dyDescent="0.25">
      <c r="A4" s="431"/>
      <c r="B4" s="140" t="s">
        <v>219</v>
      </c>
      <c r="C4" s="129" t="s">
        <v>224</v>
      </c>
    </row>
    <row r="5" spans="1:7" x14ac:dyDescent="0.25">
      <c r="A5" s="172" t="s">
        <v>186</v>
      </c>
      <c r="B5" s="63">
        <v>106</v>
      </c>
      <c r="C5" s="173">
        <v>563.57000000000005</v>
      </c>
      <c r="F5"/>
      <c r="G5"/>
    </row>
    <row r="6" spans="1:7" x14ac:dyDescent="0.25">
      <c r="A6" s="172" t="s">
        <v>122</v>
      </c>
      <c r="B6" s="63">
        <v>3294</v>
      </c>
      <c r="C6" s="173">
        <v>4828.1000000000004</v>
      </c>
      <c r="F6"/>
      <c r="G6"/>
    </row>
    <row r="7" spans="1:7" x14ac:dyDescent="0.25">
      <c r="A7" s="172" t="s">
        <v>121</v>
      </c>
      <c r="B7" s="63">
        <v>6</v>
      </c>
      <c r="C7" s="173">
        <v>1.48</v>
      </c>
      <c r="F7"/>
      <c r="G7"/>
    </row>
    <row r="8" spans="1:7" x14ac:dyDescent="0.25">
      <c r="A8" s="172" t="s">
        <v>120</v>
      </c>
      <c r="B8" s="63">
        <v>69</v>
      </c>
      <c r="C8" s="173">
        <v>63.3</v>
      </c>
      <c r="F8"/>
      <c r="G8"/>
    </row>
    <row r="9" spans="1:7" x14ac:dyDescent="0.25">
      <c r="A9" s="172" t="s">
        <v>209</v>
      </c>
      <c r="B9" s="63">
        <v>1035</v>
      </c>
      <c r="C9" s="173">
        <v>4051.24</v>
      </c>
    </row>
    <row r="10" spans="1:7" x14ac:dyDescent="0.25">
      <c r="A10" s="172" t="s">
        <v>119</v>
      </c>
      <c r="B10" s="63">
        <v>65</v>
      </c>
      <c r="C10" s="173">
        <v>647</v>
      </c>
    </row>
    <row r="11" spans="1:7" x14ac:dyDescent="0.25">
      <c r="A11" s="172" t="s">
        <v>498</v>
      </c>
      <c r="B11" s="63">
        <v>33</v>
      </c>
      <c r="C11" s="173">
        <v>209.05</v>
      </c>
    </row>
    <row r="12" spans="1:7" x14ac:dyDescent="0.25">
      <c r="A12" s="172" t="s">
        <v>199</v>
      </c>
      <c r="B12" s="63">
        <v>473</v>
      </c>
      <c r="C12" s="173">
        <v>791.28</v>
      </c>
    </row>
    <row r="13" spans="1:7" x14ac:dyDescent="0.25">
      <c r="A13" s="172" t="s">
        <v>208</v>
      </c>
      <c r="B13" s="63">
        <v>9449</v>
      </c>
      <c r="C13" s="173">
        <v>31261.1</v>
      </c>
    </row>
    <row r="14" spans="1:7" x14ac:dyDescent="0.25">
      <c r="A14" s="172" t="s">
        <v>84</v>
      </c>
      <c r="B14" s="63">
        <v>36</v>
      </c>
      <c r="C14" s="173">
        <v>708.78</v>
      </c>
    </row>
    <row r="15" spans="1:7" x14ac:dyDescent="0.25">
      <c r="A15" s="172" t="s">
        <v>169</v>
      </c>
      <c r="B15" s="63">
        <v>49</v>
      </c>
      <c r="C15" s="173">
        <v>49.52</v>
      </c>
    </row>
    <row r="16" spans="1:7" x14ac:dyDescent="0.25">
      <c r="A16" s="172" t="s">
        <v>490</v>
      </c>
      <c r="B16" s="63">
        <v>1</v>
      </c>
      <c r="C16" s="173">
        <v>1.34</v>
      </c>
    </row>
    <row r="17" spans="1:3" x14ac:dyDescent="0.25">
      <c r="A17" s="172" t="s">
        <v>185</v>
      </c>
      <c r="B17" s="63">
        <v>4</v>
      </c>
      <c r="C17" s="173">
        <v>1.07</v>
      </c>
    </row>
    <row r="18" spans="1:3" x14ac:dyDescent="0.25">
      <c r="A18" s="172" t="s">
        <v>22</v>
      </c>
      <c r="B18" s="63">
        <v>1041</v>
      </c>
      <c r="C18" s="173">
        <v>27813.97</v>
      </c>
    </row>
    <row r="19" spans="1:3" x14ac:dyDescent="0.25">
      <c r="A19" s="172" t="s">
        <v>143</v>
      </c>
      <c r="B19" s="63">
        <v>12576</v>
      </c>
      <c r="C19" s="173">
        <v>52735.83</v>
      </c>
    </row>
    <row r="20" spans="1:3" x14ac:dyDescent="0.25">
      <c r="A20" s="172" t="s">
        <v>207</v>
      </c>
      <c r="B20" s="63">
        <v>270</v>
      </c>
      <c r="C20" s="173">
        <v>176.02</v>
      </c>
    </row>
    <row r="21" spans="1:3" x14ac:dyDescent="0.25">
      <c r="A21" s="172" t="s">
        <v>130</v>
      </c>
      <c r="B21" s="63">
        <v>3087</v>
      </c>
      <c r="C21" s="173">
        <v>16165.89</v>
      </c>
    </row>
    <row r="22" spans="1:3" x14ac:dyDescent="0.25">
      <c r="A22" s="172" t="s">
        <v>184</v>
      </c>
      <c r="B22" s="63">
        <v>3</v>
      </c>
      <c r="C22" s="173">
        <v>2.73</v>
      </c>
    </row>
    <row r="23" spans="1:3" x14ac:dyDescent="0.25">
      <c r="A23" s="172" t="s">
        <v>118</v>
      </c>
      <c r="B23" s="63">
        <v>13526</v>
      </c>
      <c r="C23" s="173">
        <v>5597.89</v>
      </c>
    </row>
    <row r="24" spans="1:3" x14ac:dyDescent="0.25">
      <c r="A24" s="172" t="s">
        <v>117</v>
      </c>
      <c r="B24" s="63">
        <v>189</v>
      </c>
      <c r="C24" s="173">
        <v>844.53</v>
      </c>
    </row>
    <row r="25" spans="1:3" x14ac:dyDescent="0.25">
      <c r="A25" s="172" t="s">
        <v>116</v>
      </c>
      <c r="B25" s="63">
        <v>49</v>
      </c>
      <c r="C25" s="173">
        <v>94.63</v>
      </c>
    </row>
    <row r="26" spans="1:3" x14ac:dyDescent="0.25">
      <c r="A26" s="172" t="s">
        <v>115</v>
      </c>
      <c r="B26" s="63">
        <v>94</v>
      </c>
      <c r="C26" s="173">
        <v>69.040000000000006</v>
      </c>
    </row>
    <row r="27" spans="1:3" x14ac:dyDescent="0.25">
      <c r="A27" s="172" t="s">
        <v>41</v>
      </c>
      <c r="B27" s="63">
        <v>13752</v>
      </c>
      <c r="C27" s="173">
        <v>5295.73</v>
      </c>
    </row>
    <row r="28" spans="1:3" x14ac:dyDescent="0.25">
      <c r="A28" s="172" t="s">
        <v>206</v>
      </c>
      <c r="B28" s="63">
        <v>11855</v>
      </c>
      <c r="C28" s="173">
        <v>27062.01</v>
      </c>
    </row>
    <row r="29" spans="1:3" x14ac:dyDescent="0.25">
      <c r="A29" s="172" t="s">
        <v>114</v>
      </c>
      <c r="B29" s="63">
        <v>293</v>
      </c>
      <c r="C29" s="173">
        <v>572.82000000000005</v>
      </c>
    </row>
    <row r="30" spans="1:3" x14ac:dyDescent="0.25">
      <c r="A30" s="172" t="s">
        <v>113</v>
      </c>
      <c r="B30" s="63">
        <v>79</v>
      </c>
      <c r="C30" s="173">
        <v>1180.52</v>
      </c>
    </row>
    <row r="31" spans="1:3" x14ac:dyDescent="0.25">
      <c r="A31" s="172" t="s">
        <v>142</v>
      </c>
      <c r="B31" s="63">
        <v>7432</v>
      </c>
      <c r="C31" s="173">
        <v>11720.1</v>
      </c>
    </row>
    <row r="32" spans="1:3" x14ac:dyDescent="0.25">
      <c r="A32" s="172" t="s">
        <v>198</v>
      </c>
      <c r="B32" s="63">
        <v>2263</v>
      </c>
      <c r="C32" s="173">
        <v>3340.55</v>
      </c>
    </row>
    <row r="33" spans="1:7" x14ac:dyDescent="0.25">
      <c r="A33" s="172" t="s">
        <v>141</v>
      </c>
      <c r="B33" s="63">
        <v>1587</v>
      </c>
      <c r="C33" s="173">
        <v>21541.95</v>
      </c>
    </row>
    <row r="34" spans="1:7" x14ac:dyDescent="0.25">
      <c r="A34" s="172" t="s">
        <v>112</v>
      </c>
      <c r="B34" s="63">
        <v>2</v>
      </c>
      <c r="C34" s="173">
        <v>5.29</v>
      </c>
      <c r="F34"/>
      <c r="G34"/>
    </row>
    <row r="35" spans="1:7" x14ac:dyDescent="0.25">
      <c r="A35" s="172" t="s">
        <v>83</v>
      </c>
      <c r="B35" s="63">
        <v>54</v>
      </c>
      <c r="C35" s="173">
        <v>1434.55</v>
      </c>
      <c r="F35"/>
      <c r="G35"/>
    </row>
    <row r="36" spans="1:7" x14ac:dyDescent="0.25">
      <c r="A36" s="172" t="s">
        <v>531</v>
      </c>
      <c r="B36" s="63">
        <v>102</v>
      </c>
      <c r="C36" s="173">
        <v>677.79</v>
      </c>
      <c r="F36"/>
      <c r="G36"/>
    </row>
    <row r="37" spans="1:7" x14ac:dyDescent="0.25">
      <c r="A37" s="172" t="s">
        <v>494</v>
      </c>
      <c r="B37" s="63">
        <v>13029</v>
      </c>
      <c r="C37" s="173">
        <v>99921.09</v>
      </c>
      <c r="F37"/>
      <c r="G37"/>
    </row>
    <row r="38" spans="1:7" x14ac:dyDescent="0.25">
      <c r="A38" s="172" t="s">
        <v>111</v>
      </c>
      <c r="B38" s="63">
        <v>82</v>
      </c>
      <c r="C38" s="173">
        <v>191.82</v>
      </c>
      <c r="F38"/>
      <c r="G38"/>
    </row>
    <row r="39" spans="1:7" x14ac:dyDescent="0.25">
      <c r="A39" s="172" t="s">
        <v>110</v>
      </c>
      <c r="B39" s="63">
        <v>376</v>
      </c>
      <c r="C39" s="173">
        <v>1263.3499999999999</v>
      </c>
      <c r="F39"/>
      <c r="G39"/>
    </row>
    <row r="40" spans="1:7" x14ac:dyDescent="0.25">
      <c r="A40" s="172" t="s">
        <v>197</v>
      </c>
      <c r="B40" s="63">
        <v>114</v>
      </c>
      <c r="C40" s="173">
        <v>372.47</v>
      </c>
      <c r="F40"/>
      <c r="G40"/>
    </row>
    <row r="41" spans="1:7" x14ac:dyDescent="0.25">
      <c r="A41" s="172" t="s">
        <v>183</v>
      </c>
      <c r="B41" s="63">
        <v>109</v>
      </c>
      <c r="C41" s="173">
        <v>110.11</v>
      </c>
      <c r="F41"/>
      <c r="G41"/>
    </row>
    <row r="42" spans="1:7" x14ac:dyDescent="0.25">
      <c r="A42" s="172" t="s">
        <v>40</v>
      </c>
      <c r="B42" s="63">
        <v>730</v>
      </c>
      <c r="C42" s="173">
        <v>1173.29</v>
      </c>
      <c r="F42"/>
      <c r="G42"/>
    </row>
    <row r="43" spans="1:7" x14ac:dyDescent="0.25">
      <c r="A43" s="172" t="s">
        <v>39</v>
      </c>
      <c r="B43" s="63">
        <v>250</v>
      </c>
      <c r="C43" s="173">
        <v>42.18</v>
      </c>
      <c r="F43"/>
      <c r="G43"/>
    </row>
    <row r="44" spans="1:7" x14ac:dyDescent="0.25">
      <c r="A44" s="172" t="s">
        <v>38</v>
      </c>
      <c r="B44" s="63">
        <v>15</v>
      </c>
      <c r="C44" s="173">
        <v>3.52</v>
      </c>
      <c r="F44"/>
      <c r="G44"/>
    </row>
    <row r="45" spans="1:7" x14ac:dyDescent="0.25">
      <c r="A45" s="172" t="s">
        <v>93</v>
      </c>
      <c r="B45" s="63">
        <v>464</v>
      </c>
      <c r="C45" s="173">
        <v>4622.97</v>
      </c>
      <c r="F45"/>
      <c r="G45"/>
    </row>
    <row r="46" spans="1:7" x14ac:dyDescent="0.25">
      <c r="A46" s="172" t="s">
        <v>128</v>
      </c>
      <c r="B46" s="63">
        <v>45</v>
      </c>
      <c r="C46" s="173">
        <v>240.27</v>
      </c>
      <c r="F46"/>
      <c r="G46"/>
    </row>
    <row r="47" spans="1:7" x14ac:dyDescent="0.25">
      <c r="A47" s="172" t="s">
        <v>527</v>
      </c>
      <c r="B47" s="63">
        <v>4</v>
      </c>
      <c r="C47" s="173">
        <v>12.94</v>
      </c>
      <c r="F47"/>
      <c r="G47"/>
    </row>
    <row r="48" spans="1:7" x14ac:dyDescent="0.25">
      <c r="A48" s="172" t="s">
        <v>92</v>
      </c>
      <c r="B48" s="63">
        <v>512</v>
      </c>
      <c r="C48" s="173">
        <v>1876.33</v>
      </c>
      <c r="F48"/>
      <c r="G48"/>
    </row>
    <row r="49" spans="1:7" x14ac:dyDescent="0.25">
      <c r="A49" s="172" t="s">
        <v>91</v>
      </c>
      <c r="B49" s="63">
        <v>3205</v>
      </c>
      <c r="C49" s="173">
        <v>4470.5600000000004</v>
      </c>
      <c r="F49"/>
      <c r="G49"/>
    </row>
    <row r="50" spans="1:7" x14ac:dyDescent="0.25">
      <c r="A50" s="172" t="s">
        <v>485</v>
      </c>
      <c r="B50" s="63">
        <v>7</v>
      </c>
      <c r="C50" s="173">
        <v>7.67</v>
      </c>
      <c r="F50"/>
      <c r="G50"/>
    </row>
    <row r="51" spans="1:7" x14ac:dyDescent="0.25">
      <c r="A51" s="172" t="s">
        <v>196</v>
      </c>
      <c r="B51" s="63">
        <v>977</v>
      </c>
      <c r="C51" s="173">
        <v>864.27</v>
      </c>
      <c r="F51"/>
      <c r="G51"/>
    </row>
    <row r="52" spans="1:7" x14ac:dyDescent="0.25">
      <c r="A52" s="172" t="s">
        <v>182</v>
      </c>
      <c r="B52" s="63">
        <v>114</v>
      </c>
      <c r="C52" s="173">
        <v>405.86</v>
      </c>
      <c r="F52"/>
      <c r="G52"/>
    </row>
    <row r="53" spans="1:7" x14ac:dyDescent="0.25">
      <c r="A53" s="172" t="s">
        <v>133</v>
      </c>
      <c r="B53" s="63">
        <v>201</v>
      </c>
      <c r="C53" s="173">
        <v>376.65</v>
      </c>
      <c r="F53"/>
      <c r="G53"/>
    </row>
    <row r="54" spans="1:7" x14ac:dyDescent="0.25">
      <c r="A54" s="172" t="s">
        <v>168</v>
      </c>
      <c r="B54" s="63">
        <v>161</v>
      </c>
      <c r="C54" s="173">
        <v>254.92</v>
      </c>
      <c r="F54"/>
      <c r="G54"/>
    </row>
    <row r="55" spans="1:7" x14ac:dyDescent="0.25">
      <c r="A55" s="172" t="s">
        <v>37</v>
      </c>
      <c r="B55" s="63">
        <v>1171</v>
      </c>
      <c r="C55" s="173">
        <v>521.25</v>
      </c>
      <c r="F55"/>
      <c r="G55"/>
    </row>
    <row r="56" spans="1:7" x14ac:dyDescent="0.25">
      <c r="A56" s="172" t="s">
        <v>195</v>
      </c>
      <c r="B56" s="63">
        <v>38</v>
      </c>
      <c r="C56" s="173">
        <v>49.88</v>
      </c>
      <c r="F56"/>
      <c r="G56"/>
    </row>
    <row r="57" spans="1:7" x14ac:dyDescent="0.25">
      <c r="A57" s="172" t="s">
        <v>82</v>
      </c>
      <c r="B57" s="63">
        <v>551</v>
      </c>
      <c r="C57" s="173">
        <v>8096.86</v>
      </c>
      <c r="F57"/>
      <c r="G57"/>
    </row>
    <row r="58" spans="1:7" x14ac:dyDescent="0.25">
      <c r="A58" s="172" t="s">
        <v>90</v>
      </c>
      <c r="B58" s="63">
        <v>607</v>
      </c>
      <c r="C58" s="173">
        <v>2676.96</v>
      </c>
      <c r="F58"/>
      <c r="G58"/>
    </row>
    <row r="59" spans="1:7" x14ac:dyDescent="0.25">
      <c r="A59" s="172" t="s">
        <v>167</v>
      </c>
      <c r="B59" s="63">
        <v>66</v>
      </c>
      <c r="C59" s="173">
        <v>62.15</v>
      </c>
      <c r="F59"/>
      <c r="G59"/>
    </row>
    <row r="60" spans="1:7" x14ac:dyDescent="0.25">
      <c r="A60" s="172" t="s">
        <v>181</v>
      </c>
      <c r="B60" s="63">
        <v>515</v>
      </c>
      <c r="C60" s="173">
        <v>1786.8</v>
      </c>
      <c r="F60"/>
      <c r="G60"/>
    </row>
    <row r="61" spans="1:7" x14ac:dyDescent="0.25">
      <c r="A61" s="172" t="s">
        <v>216</v>
      </c>
      <c r="B61" s="63">
        <v>4724</v>
      </c>
      <c r="C61" s="173">
        <v>7801.46</v>
      </c>
      <c r="F61"/>
      <c r="G61"/>
    </row>
    <row r="62" spans="1:7" x14ac:dyDescent="0.25">
      <c r="A62" s="172" t="s">
        <v>215</v>
      </c>
      <c r="B62" s="63">
        <v>240</v>
      </c>
      <c r="C62" s="173">
        <v>322.62</v>
      </c>
      <c r="F62"/>
      <c r="G62"/>
    </row>
    <row r="63" spans="1:7" x14ac:dyDescent="0.25">
      <c r="A63" s="172" t="s">
        <v>36</v>
      </c>
      <c r="B63" s="63">
        <v>1343</v>
      </c>
      <c r="C63" s="173">
        <v>657.37</v>
      </c>
      <c r="F63"/>
      <c r="G63"/>
    </row>
    <row r="64" spans="1:7" x14ac:dyDescent="0.25">
      <c r="A64" s="172" t="s">
        <v>81</v>
      </c>
      <c r="B64" s="63">
        <v>2</v>
      </c>
      <c r="C64" s="173">
        <v>0.05</v>
      </c>
      <c r="F64"/>
      <c r="G64"/>
    </row>
    <row r="65" spans="1:7" x14ac:dyDescent="0.25">
      <c r="A65" s="172" t="s">
        <v>149</v>
      </c>
      <c r="B65" s="63">
        <v>5</v>
      </c>
      <c r="C65" s="173">
        <v>11.39</v>
      </c>
      <c r="F65"/>
      <c r="G65"/>
    </row>
    <row r="66" spans="1:7" x14ac:dyDescent="0.25">
      <c r="A66" s="172" t="s">
        <v>127</v>
      </c>
      <c r="B66" s="63">
        <v>399</v>
      </c>
      <c r="C66" s="173">
        <v>1908.71</v>
      </c>
      <c r="F66"/>
      <c r="G66"/>
    </row>
    <row r="67" spans="1:7" x14ac:dyDescent="0.25">
      <c r="A67" s="172" t="s">
        <v>194</v>
      </c>
      <c r="B67" s="63">
        <v>3849</v>
      </c>
      <c r="C67" s="173">
        <v>7270.81</v>
      </c>
      <c r="F67"/>
      <c r="G67"/>
    </row>
    <row r="68" spans="1:7" x14ac:dyDescent="0.25">
      <c r="A68" s="172" t="s">
        <v>563</v>
      </c>
      <c r="B68" s="63">
        <v>4</v>
      </c>
      <c r="C68" s="173">
        <v>5.71</v>
      </c>
      <c r="F68"/>
      <c r="G68"/>
    </row>
    <row r="69" spans="1:7" x14ac:dyDescent="0.25">
      <c r="A69" s="172" t="s">
        <v>423</v>
      </c>
      <c r="B69" s="63">
        <v>34</v>
      </c>
      <c r="C69" s="173">
        <v>37.840000000000003</v>
      </c>
      <c r="F69"/>
      <c r="G69"/>
    </row>
    <row r="70" spans="1:7" x14ac:dyDescent="0.25">
      <c r="A70" s="172" t="s">
        <v>483</v>
      </c>
      <c r="B70" s="63">
        <v>2</v>
      </c>
      <c r="C70" s="173">
        <v>1.44</v>
      </c>
      <c r="F70"/>
      <c r="G70"/>
    </row>
    <row r="71" spans="1:7" x14ac:dyDescent="0.25">
      <c r="A71" s="172" t="s">
        <v>193</v>
      </c>
      <c r="B71" s="63">
        <v>581</v>
      </c>
      <c r="C71" s="173">
        <v>1061.24</v>
      </c>
      <c r="F71"/>
      <c r="G71"/>
    </row>
    <row r="72" spans="1:7" x14ac:dyDescent="0.25">
      <c r="A72" s="172" t="s">
        <v>63</v>
      </c>
      <c r="B72" s="63">
        <v>7</v>
      </c>
      <c r="C72" s="173">
        <v>54.76</v>
      </c>
      <c r="F72"/>
      <c r="G72"/>
    </row>
    <row r="73" spans="1:7" x14ac:dyDescent="0.25">
      <c r="A73" s="172" t="s">
        <v>166</v>
      </c>
      <c r="B73" s="63">
        <v>278</v>
      </c>
      <c r="C73" s="173">
        <v>1615.44</v>
      </c>
      <c r="F73"/>
      <c r="G73"/>
    </row>
    <row r="74" spans="1:7" x14ac:dyDescent="0.25">
      <c r="A74" s="172" t="s">
        <v>109</v>
      </c>
      <c r="B74" s="63">
        <v>191</v>
      </c>
      <c r="C74" s="173">
        <v>573.89</v>
      </c>
      <c r="F74"/>
      <c r="G74"/>
    </row>
    <row r="75" spans="1:7" x14ac:dyDescent="0.25">
      <c r="A75" s="172" t="s">
        <v>108</v>
      </c>
      <c r="B75" s="63">
        <v>361</v>
      </c>
      <c r="C75" s="173">
        <v>1863.53</v>
      </c>
      <c r="F75"/>
      <c r="G75"/>
    </row>
    <row r="76" spans="1:7" x14ac:dyDescent="0.25">
      <c r="A76" s="172" t="s">
        <v>107</v>
      </c>
      <c r="B76" s="63">
        <v>40</v>
      </c>
      <c r="C76" s="173">
        <v>139.77000000000001</v>
      </c>
      <c r="F76"/>
      <c r="G76"/>
    </row>
    <row r="77" spans="1:7" x14ac:dyDescent="0.25">
      <c r="A77" s="172" t="s">
        <v>140</v>
      </c>
      <c r="B77" s="63">
        <v>29684</v>
      </c>
      <c r="C77" s="173">
        <v>90845.41</v>
      </c>
      <c r="F77"/>
      <c r="G77"/>
    </row>
    <row r="78" spans="1:7" x14ac:dyDescent="0.25">
      <c r="A78" s="172" t="s">
        <v>165</v>
      </c>
      <c r="B78" s="63">
        <v>689</v>
      </c>
      <c r="C78" s="173">
        <v>1090.5</v>
      </c>
      <c r="F78"/>
      <c r="G78"/>
    </row>
    <row r="79" spans="1:7" x14ac:dyDescent="0.25">
      <c r="A79" s="172" t="s">
        <v>176</v>
      </c>
      <c r="B79" s="63">
        <v>17987</v>
      </c>
      <c r="C79" s="173">
        <v>14150.6</v>
      </c>
      <c r="F79"/>
      <c r="G79"/>
    </row>
    <row r="80" spans="1:7" x14ac:dyDescent="0.25">
      <c r="A80" s="172" t="s">
        <v>106</v>
      </c>
      <c r="B80" s="63">
        <v>143</v>
      </c>
      <c r="C80" s="173">
        <v>163.13</v>
      </c>
      <c r="F80"/>
      <c r="G80"/>
    </row>
    <row r="81" spans="1:7" x14ac:dyDescent="0.25">
      <c r="A81" s="172" t="s">
        <v>105</v>
      </c>
      <c r="B81" s="63">
        <v>8</v>
      </c>
      <c r="C81" s="173">
        <v>10.56</v>
      </c>
      <c r="F81"/>
      <c r="G81"/>
    </row>
    <row r="82" spans="1:7" x14ac:dyDescent="0.25">
      <c r="A82" s="172" t="s">
        <v>104</v>
      </c>
      <c r="B82" s="63">
        <v>83</v>
      </c>
      <c r="C82" s="173">
        <v>27.98</v>
      </c>
      <c r="F82"/>
      <c r="G82"/>
    </row>
    <row r="83" spans="1:7" x14ac:dyDescent="0.25">
      <c r="A83" s="172" t="s">
        <v>103</v>
      </c>
      <c r="B83" s="63">
        <v>433</v>
      </c>
      <c r="C83" s="173">
        <v>1011.07</v>
      </c>
      <c r="F83"/>
      <c r="G83"/>
    </row>
    <row r="84" spans="1:7" x14ac:dyDescent="0.25">
      <c r="A84" s="172" t="s">
        <v>192</v>
      </c>
      <c r="B84" s="63">
        <v>23</v>
      </c>
      <c r="C84" s="173">
        <v>8.7899999999999991</v>
      </c>
      <c r="F84"/>
      <c r="G84"/>
    </row>
    <row r="85" spans="1:7" x14ac:dyDescent="0.25">
      <c r="A85" s="172" t="s">
        <v>205</v>
      </c>
      <c r="B85" s="63">
        <v>1838</v>
      </c>
      <c r="C85" s="173">
        <v>2749.56</v>
      </c>
      <c r="F85"/>
      <c r="G85"/>
    </row>
    <row r="86" spans="1:7" x14ac:dyDescent="0.25">
      <c r="A86" s="172" t="s">
        <v>172</v>
      </c>
      <c r="B86" s="63">
        <v>44326</v>
      </c>
      <c r="C86" s="173">
        <v>253864.61</v>
      </c>
      <c r="F86"/>
      <c r="G86"/>
    </row>
    <row r="87" spans="1:7" x14ac:dyDescent="0.25">
      <c r="A87" s="172" t="s">
        <v>147</v>
      </c>
      <c r="B87" s="63">
        <v>386</v>
      </c>
      <c r="C87" s="173">
        <v>736.44</v>
      </c>
      <c r="F87"/>
      <c r="G87"/>
    </row>
    <row r="88" spans="1:7" x14ac:dyDescent="0.25">
      <c r="A88" s="172" t="s">
        <v>74</v>
      </c>
      <c r="B88" s="63">
        <v>31</v>
      </c>
      <c r="C88" s="173">
        <v>19.37</v>
      </c>
      <c r="F88"/>
      <c r="G88"/>
    </row>
    <row r="89" spans="1:7" x14ac:dyDescent="0.25">
      <c r="A89" s="172" t="s">
        <v>189</v>
      </c>
      <c r="B89" s="63">
        <v>7265</v>
      </c>
      <c r="C89" s="173">
        <v>1358.13</v>
      </c>
      <c r="F89"/>
      <c r="G89"/>
    </row>
    <row r="90" spans="1:7" x14ac:dyDescent="0.25">
      <c r="A90" s="172" t="s">
        <v>98</v>
      </c>
      <c r="B90" s="63">
        <v>32404</v>
      </c>
      <c r="C90" s="173">
        <v>8572.34</v>
      </c>
      <c r="F90"/>
      <c r="G90"/>
    </row>
    <row r="91" spans="1:7" x14ac:dyDescent="0.25">
      <c r="A91" s="172" t="s">
        <v>87</v>
      </c>
      <c r="B91" s="63">
        <v>208</v>
      </c>
      <c r="C91" s="173">
        <v>247.29</v>
      </c>
      <c r="F91"/>
      <c r="G91"/>
    </row>
    <row r="92" spans="1:7" x14ac:dyDescent="0.25">
      <c r="A92" s="172" t="s">
        <v>79</v>
      </c>
      <c r="B92" s="63">
        <v>59</v>
      </c>
      <c r="C92" s="173">
        <v>326.94</v>
      </c>
      <c r="F92"/>
      <c r="G92"/>
    </row>
    <row r="93" spans="1:7" x14ac:dyDescent="0.25">
      <c r="A93" s="172" t="s">
        <v>46</v>
      </c>
      <c r="B93" s="63">
        <v>117</v>
      </c>
      <c r="C93" s="173">
        <v>290.89</v>
      </c>
      <c r="F93"/>
      <c r="G93"/>
    </row>
    <row r="94" spans="1:7" x14ac:dyDescent="0.25">
      <c r="A94" s="172" t="s">
        <v>136</v>
      </c>
      <c r="B94" s="63">
        <v>630</v>
      </c>
      <c r="C94" s="173">
        <v>835.82</v>
      </c>
      <c r="F94"/>
      <c r="G94"/>
    </row>
    <row r="95" spans="1:7" x14ac:dyDescent="0.25">
      <c r="A95" s="172" t="s">
        <v>212</v>
      </c>
      <c r="B95" s="63">
        <v>554</v>
      </c>
      <c r="C95" s="173">
        <v>393.36</v>
      </c>
      <c r="F95"/>
      <c r="G95"/>
    </row>
    <row r="96" spans="1:7" x14ac:dyDescent="0.25">
      <c r="A96" s="172" t="s">
        <v>202</v>
      </c>
      <c r="B96" s="63">
        <v>769</v>
      </c>
      <c r="C96" s="173">
        <v>483.03</v>
      </c>
      <c r="F96"/>
      <c r="G96"/>
    </row>
    <row r="97" spans="1:7" x14ac:dyDescent="0.25">
      <c r="A97" s="172" t="s">
        <v>179</v>
      </c>
      <c r="B97" s="63">
        <v>93</v>
      </c>
      <c r="C97" s="173">
        <v>27.61</v>
      </c>
      <c r="F97"/>
      <c r="G97"/>
    </row>
    <row r="98" spans="1:7" x14ac:dyDescent="0.25">
      <c r="A98" s="172" t="s">
        <v>163</v>
      </c>
      <c r="B98" s="63">
        <v>1331</v>
      </c>
      <c r="C98" s="173">
        <v>332.2</v>
      </c>
      <c r="F98"/>
      <c r="G98"/>
    </row>
    <row r="99" spans="1:7" x14ac:dyDescent="0.25">
      <c r="A99" s="172" t="s">
        <v>486</v>
      </c>
      <c r="B99" s="63">
        <v>40</v>
      </c>
      <c r="C99" s="173">
        <v>28.1</v>
      </c>
      <c r="F99"/>
      <c r="G99"/>
    </row>
    <row r="100" spans="1:7" x14ac:dyDescent="0.25">
      <c r="A100" s="172" t="s">
        <v>424</v>
      </c>
      <c r="B100" s="63">
        <v>1</v>
      </c>
      <c r="C100" s="173">
        <v>0.15</v>
      </c>
      <c r="F100"/>
      <c r="G100"/>
    </row>
    <row r="101" spans="1:7" x14ac:dyDescent="0.25">
      <c r="A101" s="172" t="s">
        <v>495</v>
      </c>
      <c r="B101" s="63">
        <v>5947</v>
      </c>
      <c r="C101" s="173">
        <v>121275.8</v>
      </c>
      <c r="F101"/>
      <c r="G101"/>
    </row>
    <row r="102" spans="1:7" x14ac:dyDescent="0.25">
      <c r="A102" s="172" t="s">
        <v>155</v>
      </c>
      <c r="B102" s="63">
        <v>41721</v>
      </c>
      <c r="C102" s="173">
        <v>963036.36</v>
      </c>
      <c r="F102"/>
      <c r="G102"/>
    </row>
    <row r="103" spans="1:7" x14ac:dyDescent="0.25">
      <c r="A103" s="172" t="s">
        <v>102</v>
      </c>
      <c r="B103" s="63">
        <v>20</v>
      </c>
      <c r="C103" s="173">
        <v>6.2</v>
      </c>
      <c r="F103"/>
      <c r="G103"/>
    </row>
    <row r="104" spans="1:7" x14ac:dyDescent="0.25">
      <c r="A104" s="172" t="s">
        <v>191</v>
      </c>
      <c r="B104" s="63">
        <v>1148</v>
      </c>
      <c r="C104" s="173">
        <v>5362.61</v>
      </c>
      <c r="F104"/>
      <c r="G104"/>
    </row>
    <row r="105" spans="1:7" x14ac:dyDescent="0.25">
      <c r="A105" s="172" t="s">
        <v>190</v>
      </c>
      <c r="B105" s="63">
        <v>828</v>
      </c>
      <c r="C105" s="173">
        <v>2272.4899999999998</v>
      </c>
      <c r="F105"/>
      <c r="G105"/>
    </row>
    <row r="106" spans="1:7" x14ac:dyDescent="0.25">
      <c r="A106" s="172" t="s">
        <v>101</v>
      </c>
      <c r="B106" s="63">
        <v>196</v>
      </c>
      <c r="C106" s="173">
        <v>1028.8399999999999</v>
      </c>
      <c r="F106"/>
      <c r="G106"/>
    </row>
    <row r="107" spans="1:7" x14ac:dyDescent="0.25">
      <c r="A107" s="172" t="s">
        <v>204</v>
      </c>
      <c r="B107" s="63">
        <v>1594</v>
      </c>
      <c r="C107" s="173">
        <v>41456.550000000003</v>
      </c>
      <c r="F107"/>
      <c r="G107"/>
    </row>
    <row r="108" spans="1:7" x14ac:dyDescent="0.25">
      <c r="A108" s="172" t="s">
        <v>203</v>
      </c>
      <c r="B108" s="63">
        <v>61</v>
      </c>
      <c r="C108" s="173">
        <v>235.27</v>
      </c>
      <c r="F108"/>
      <c r="G108"/>
    </row>
    <row r="109" spans="1:7" x14ac:dyDescent="0.25">
      <c r="A109" s="172" t="s">
        <v>71</v>
      </c>
      <c r="B109" s="63">
        <v>209</v>
      </c>
      <c r="C109" s="173">
        <v>434.91</v>
      </c>
      <c r="F109"/>
      <c r="G109"/>
    </row>
    <row r="110" spans="1:7" x14ac:dyDescent="0.25">
      <c r="A110" s="172" t="s">
        <v>76</v>
      </c>
      <c r="B110" s="63">
        <v>24622</v>
      </c>
      <c r="C110" s="173">
        <v>69948.639999999999</v>
      </c>
      <c r="F110"/>
      <c r="G110"/>
    </row>
    <row r="111" spans="1:7" x14ac:dyDescent="0.25">
      <c r="A111" s="172" t="s">
        <v>62</v>
      </c>
      <c r="B111" s="63">
        <v>114</v>
      </c>
      <c r="C111" s="173">
        <v>2194.4499999999998</v>
      </c>
      <c r="F111"/>
      <c r="G111"/>
    </row>
    <row r="112" spans="1:7" x14ac:dyDescent="0.25">
      <c r="A112" s="172" t="s">
        <v>61</v>
      </c>
      <c r="B112" s="63">
        <v>60</v>
      </c>
      <c r="C112" s="173">
        <v>246.28</v>
      </c>
      <c r="F112"/>
      <c r="G112"/>
    </row>
    <row r="113" spans="1:7" x14ac:dyDescent="0.25">
      <c r="A113" s="172" t="s">
        <v>58</v>
      </c>
      <c r="B113" s="63">
        <v>322</v>
      </c>
      <c r="C113" s="173">
        <v>5922.4</v>
      </c>
      <c r="F113"/>
      <c r="G113"/>
    </row>
    <row r="114" spans="1:7" x14ac:dyDescent="0.25">
      <c r="A114" s="172" t="s">
        <v>57</v>
      </c>
      <c r="B114" s="63">
        <v>898</v>
      </c>
      <c r="C114" s="173">
        <v>22966.77</v>
      </c>
      <c r="F114"/>
      <c r="G114"/>
    </row>
    <row r="115" spans="1:7" x14ac:dyDescent="0.25">
      <c r="A115" s="172" t="s">
        <v>54</v>
      </c>
      <c r="B115" s="63">
        <v>366</v>
      </c>
      <c r="C115" s="173">
        <v>1307.46</v>
      </c>
      <c r="F115"/>
      <c r="G115"/>
    </row>
    <row r="116" spans="1:7" x14ac:dyDescent="0.25">
      <c r="A116" s="172" t="s">
        <v>53</v>
      </c>
      <c r="B116" s="63">
        <v>263</v>
      </c>
      <c r="C116" s="173">
        <v>1510.37</v>
      </c>
      <c r="F116"/>
      <c r="G116"/>
    </row>
    <row r="117" spans="1:7" x14ac:dyDescent="0.25">
      <c r="A117" s="172" t="s">
        <v>496</v>
      </c>
      <c r="B117" s="63">
        <v>45558</v>
      </c>
      <c r="C117" s="173">
        <v>600747.79</v>
      </c>
      <c r="F117"/>
      <c r="G117"/>
    </row>
    <row r="118" spans="1:7" x14ac:dyDescent="0.25">
      <c r="A118" s="172" t="s">
        <v>100</v>
      </c>
      <c r="B118" s="63">
        <v>1</v>
      </c>
      <c r="C118" s="173">
        <v>10.97</v>
      </c>
      <c r="F118"/>
      <c r="G118"/>
    </row>
    <row r="119" spans="1:7" x14ac:dyDescent="0.25">
      <c r="A119" s="172" t="s">
        <v>180</v>
      </c>
      <c r="B119" s="63">
        <v>88</v>
      </c>
      <c r="C119" s="173">
        <v>421.93</v>
      </c>
      <c r="F119"/>
      <c r="G119"/>
    </row>
    <row r="120" spans="1:7" x14ac:dyDescent="0.25">
      <c r="A120" s="172" t="s">
        <v>488</v>
      </c>
      <c r="B120" s="63">
        <v>1</v>
      </c>
      <c r="C120" s="173">
        <v>0.33</v>
      </c>
      <c r="F120"/>
      <c r="G120"/>
    </row>
    <row r="121" spans="1:7" x14ac:dyDescent="0.25">
      <c r="A121" s="172" t="s">
        <v>164</v>
      </c>
      <c r="B121" s="63">
        <v>94</v>
      </c>
      <c r="C121" s="173">
        <v>80.97</v>
      </c>
      <c r="F121"/>
      <c r="G121"/>
    </row>
    <row r="122" spans="1:7" x14ac:dyDescent="0.25">
      <c r="A122" s="172" t="s">
        <v>487</v>
      </c>
      <c r="B122" s="63">
        <v>3</v>
      </c>
      <c r="C122" s="173">
        <v>63.29</v>
      </c>
      <c r="F122"/>
      <c r="G122"/>
    </row>
    <row r="123" spans="1:7" x14ac:dyDescent="0.25">
      <c r="A123" s="172" t="s">
        <v>160</v>
      </c>
      <c r="B123" s="63">
        <v>7407</v>
      </c>
      <c r="C123" s="173">
        <v>256305.3</v>
      </c>
      <c r="F123"/>
      <c r="G123"/>
    </row>
    <row r="124" spans="1:7" x14ac:dyDescent="0.25">
      <c r="A124" s="172" t="s">
        <v>80</v>
      </c>
      <c r="B124" s="63">
        <v>5</v>
      </c>
      <c r="C124" s="173">
        <v>29.08</v>
      </c>
      <c r="F124"/>
      <c r="G124"/>
    </row>
    <row r="125" spans="1:7" x14ac:dyDescent="0.25">
      <c r="A125" s="172" t="s">
        <v>139</v>
      </c>
      <c r="B125" s="63">
        <v>2433</v>
      </c>
      <c r="C125" s="173">
        <v>7817.53</v>
      </c>
      <c r="F125"/>
      <c r="G125"/>
    </row>
    <row r="126" spans="1:7" x14ac:dyDescent="0.25">
      <c r="A126" s="172" t="s">
        <v>525</v>
      </c>
      <c r="B126" s="63">
        <v>130</v>
      </c>
      <c r="C126" s="173">
        <v>13.59</v>
      </c>
      <c r="F126"/>
      <c r="G126"/>
    </row>
    <row r="127" spans="1:7" x14ac:dyDescent="0.25">
      <c r="A127" s="172" t="s">
        <v>214</v>
      </c>
      <c r="B127" s="63">
        <v>3</v>
      </c>
      <c r="C127" s="173">
        <v>1.77</v>
      </c>
      <c r="F127"/>
      <c r="G127"/>
    </row>
    <row r="128" spans="1:7" x14ac:dyDescent="0.25">
      <c r="A128" s="172" t="s">
        <v>213</v>
      </c>
      <c r="B128" s="63">
        <v>231</v>
      </c>
      <c r="C128" s="173">
        <v>863.5</v>
      </c>
      <c r="F128"/>
      <c r="G128"/>
    </row>
    <row r="129" spans="1:7" x14ac:dyDescent="0.25">
      <c r="A129" s="172" t="s">
        <v>20</v>
      </c>
      <c r="B129" s="63">
        <v>445</v>
      </c>
      <c r="C129" s="173">
        <v>14358.45</v>
      </c>
      <c r="F129"/>
      <c r="G129"/>
    </row>
    <row r="130" spans="1:7" x14ac:dyDescent="0.25">
      <c r="A130" s="172" t="s">
        <v>89</v>
      </c>
      <c r="B130" s="63">
        <v>813</v>
      </c>
      <c r="C130" s="173">
        <v>7273.35</v>
      </c>
      <c r="F130"/>
      <c r="G130"/>
    </row>
    <row r="131" spans="1:7" x14ac:dyDescent="0.25">
      <c r="A131" s="172" t="s">
        <v>88</v>
      </c>
      <c r="B131" s="63">
        <v>992</v>
      </c>
      <c r="C131" s="173">
        <v>1110.3900000000001</v>
      </c>
      <c r="F131"/>
      <c r="G131"/>
    </row>
    <row r="132" spans="1:7" x14ac:dyDescent="0.25">
      <c r="A132" s="172" t="s">
        <v>125</v>
      </c>
      <c r="B132" s="63">
        <v>139</v>
      </c>
      <c r="C132" s="173">
        <v>1385.4</v>
      </c>
      <c r="F132"/>
      <c r="G132"/>
    </row>
    <row r="133" spans="1:7" x14ac:dyDescent="0.25">
      <c r="A133" s="172" t="s">
        <v>138</v>
      </c>
      <c r="B133" s="63">
        <v>3806</v>
      </c>
      <c r="C133" s="173">
        <v>24088.43</v>
      </c>
      <c r="F133"/>
      <c r="G133"/>
    </row>
    <row r="134" spans="1:7" x14ac:dyDescent="0.25">
      <c r="A134" s="172" t="s">
        <v>526</v>
      </c>
      <c r="B134" s="63">
        <v>1</v>
      </c>
      <c r="C134" s="173">
        <v>4.0199999999999996</v>
      </c>
      <c r="F134"/>
      <c r="G134"/>
    </row>
    <row r="135" spans="1:7" x14ac:dyDescent="0.25">
      <c r="A135" s="172" t="s">
        <v>137</v>
      </c>
      <c r="B135" s="63">
        <v>1173</v>
      </c>
      <c r="C135" s="173">
        <v>14577.41</v>
      </c>
      <c r="F135"/>
      <c r="G135"/>
    </row>
    <row r="136" spans="1:7" x14ac:dyDescent="0.25">
      <c r="A136" s="172" t="s">
        <v>152</v>
      </c>
      <c r="B136" s="63">
        <v>34814</v>
      </c>
      <c r="C136" s="173">
        <v>88455.11</v>
      </c>
      <c r="F136"/>
      <c r="G136"/>
    </row>
    <row r="137" spans="1:7" x14ac:dyDescent="0.25">
      <c r="A137" s="172" t="s">
        <v>497</v>
      </c>
      <c r="B137" s="63">
        <v>114</v>
      </c>
      <c r="C137" s="173">
        <v>123.39</v>
      </c>
      <c r="F137"/>
      <c r="G137"/>
    </row>
    <row r="138" spans="1:7" x14ac:dyDescent="0.25">
      <c r="A138" s="444" t="s">
        <v>225</v>
      </c>
      <c r="B138" s="444"/>
      <c r="C138" s="174">
        <f>SUM(C5:C137)</f>
        <v>3006750.1500000008</v>
      </c>
    </row>
  </sheetData>
  <sheetProtection password="C43B" sheet="1" objects="1" scenarios="1"/>
  <sortState ref="F5:G133">
    <sortCondition ref="G5"/>
  </sortState>
  <mergeCells count="4">
    <mergeCell ref="A138:B138"/>
    <mergeCell ref="B3:C3"/>
    <mergeCell ref="A3:A4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C131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11" bestFit="1" customWidth="1"/>
    <col min="2" max="2" width="14.75" style="111" bestFit="1" customWidth="1"/>
    <col min="3" max="3" width="12.625" style="111" bestFit="1" customWidth="1"/>
    <col min="4" max="16384" width="9" style="111"/>
  </cols>
  <sheetData>
    <row r="1" spans="1:3" ht="24.75" customHeight="1" x14ac:dyDescent="0.25">
      <c r="A1" s="423" t="s">
        <v>565</v>
      </c>
      <c r="B1" s="423"/>
      <c r="C1" s="423"/>
    </row>
    <row r="2" spans="1:3" x14ac:dyDescent="0.25">
      <c r="A2" s="171"/>
      <c r="B2" s="171"/>
      <c r="C2" s="171"/>
    </row>
    <row r="3" spans="1:3" x14ac:dyDescent="0.25">
      <c r="A3" s="431" t="s">
        <v>220</v>
      </c>
      <c r="B3" s="415">
        <v>2019</v>
      </c>
      <c r="C3" s="415"/>
    </row>
    <row r="4" spans="1:3" x14ac:dyDescent="0.25">
      <c r="A4" s="431"/>
      <c r="B4" s="140" t="s">
        <v>219</v>
      </c>
      <c r="C4" s="176" t="s">
        <v>224</v>
      </c>
    </row>
    <row r="5" spans="1:3" x14ac:dyDescent="0.25">
      <c r="A5" s="172" t="s">
        <v>186</v>
      </c>
      <c r="B5" s="63">
        <v>16</v>
      </c>
      <c r="C5" s="173">
        <v>7.49</v>
      </c>
    </row>
    <row r="6" spans="1:3" x14ac:dyDescent="0.25">
      <c r="A6" s="172" t="s">
        <v>122</v>
      </c>
      <c r="B6" s="63">
        <v>1348</v>
      </c>
      <c r="C6" s="173">
        <v>341.03</v>
      </c>
    </row>
    <row r="7" spans="1:3" x14ac:dyDescent="0.25">
      <c r="A7" s="172" t="s">
        <v>121</v>
      </c>
      <c r="B7" s="63">
        <v>2</v>
      </c>
      <c r="C7" s="173">
        <v>0.35</v>
      </c>
    </row>
    <row r="8" spans="1:3" x14ac:dyDescent="0.25">
      <c r="A8" s="172" t="s">
        <v>120</v>
      </c>
      <c r="B8" s="63">
        <v>51</v>
      </c>
      <c r="C8" s="173">
        <v>6.8</v>
      </c>
    </row>
    <row r="9" spans="1:3" x14ac:dyDescent="0.25">
      <c r="A9" s="172" t="s">
        <v>209</v>
      </c>
      <c r="B9" s="63">
        <v>279</v>
      </c>
      <c r="C9" s="173">
        <v>333.7</v>
      </c>
    </row>
    <row r="10" spans="1:3" x14ac:dyDescent="0.25">
      <c r="A10" s="172" t="s">
        <v>119</v>
      </c>
      <c r="B10" s="63">
        <v>15</v>
      </c>
      <c r="C10" s="173">
        <v>2.36</v>
      </c>
    </row>
    <row r="11" spans="1:3" x14ac:dyDescent="0.25">
      <c r="A11" s="172" t="s">
        <v>498</v>
      </c>
      <c r="B11" s="63">
        <v>7</v>
      </c>
      <c r="C11" s="173">
        <v>1.58</v>
      </c>
    </row>
    <row r="12" spans="1:3" x14ac:dyDescent="0.25">
      <c r="A12" s="172" t="s">
        <v>199</v>
      </c>
      <c r="B12" s="63">
        <v>160</v>
      </c>
      <c r="C12" s="173">
        <v>49.52</v>
      </c>
    </row>
    <row r="13" spans="1:3" x14ac:dyDescent="0.25">
      <c r="A13" s="172" t="s">
        <v>208</v>
      </c>
      <c r="B13" s="63">
        <v>3287</v>
      </c>
      <c r="C13" s="173">
        <v>2203.0500000000002</v>
      </c>
    </row>
    <row r="14" spans="1:3" x14ac:dyDescent="0.25">
      <c r="A14" s="172" t="s">
        <v>84</v>
      </c>
      <c r="B14" s="63">
        <v>2</v>
      </c>
      <c r="C14" s="173">
        <v>1.24</v>
      </c>
    </row>
    <row r="15" spans="1:3" x14ac:dyDescent="0.25">
      <c r="A15" s="172" t="s">
        <v>169</v>
      </c>
      <c r="B15" s="63">
        <v>35</v>
      </c>
      <c r="C15" s="173">
        <v>27.24</v>
      </c>
    </row>
    <row r="16" spans="1:3" x14ac:dyDescent="0.25">
      <c r="A16" s="172" t="s">
        <v>22</v>
      </c>
      <c r="B16" s="63">
        <v>43</v>
      </c>
      <c r="C16" s="173">
        <v>18.45</v>
      </c>
    </row>
    <row r="17" spans="1:3" x14ac:dyDescent="0.25">
      <c r="A17" s="172" t="s">
        <v>143</v>
      </c>
      <c r="B17" s="63">
        <v>4256</v>
      </c>
      <c r="C17" s="173">
        <v>2675.47</v>
      </c>
    </row>
    <row r="18" spans="1:3" x14ac:dyDescent="0.25">
      <c r="A18" s="172" t="s">
        <v>207</v>
      </c>
      <c r="B18" s="63">
        <v>170</v>
      </c>
      <c r="C18" s="173">
        <v>58.23</v>
      </c>
    </row>
    <row r="19" spans="1:3" x14ac:dyDescent="0.25">
      <c r="A19" s="172" t="s">
        <v>130</v>
      </c>
      <c r="B19" s="63">
        <v>861</v>
      </c>
      <c r="C19" s="173">
        <v>376.32</v>
      </c>
    </row>
    <row r="20" spans="1:3" x14ac:dyDescent="0.25">
      <c r="A20" s="172" t="s">
        <v>118</v>
      </c>
      <c r="B20" s="63">
        <v>11699</v>
      </c>
      <c r="C20" s="173">
        <v>1264.3399999999999</v>
      </c>
    </row>
    <row r="21" spans="1:3" x14ac:dyDescent="0.25">
      <c r="A21" s="172" t="s">
        <v>117</v>
      </c>
      <c r="B21" s="63">
        <v>47</v>
      </c>
      <c r="C21" s="173">
        <v>14.17</v>
      </c>
    </row>
    <row r="22" spans="1:3" x14ac:dyDescent="0.25">
      <c r="A22" s="172" t="s">
        <v>116</v>
      </c>
      <c r="B22" s="63">
        <v>10</v>
      </c>
      <c r="C22" s="173">
        <v>1.07</v>
      </c>
    </row>
    <row r="23" spans="1:3" x14ac:dyDescent="0.25">
      <c r="A23" s="172" t="s">
        <v>115</v>
      </c>
      <c r="B23" s="63">
        <v>49</v>
      </c>
      <c r="C23" s="173">
        <v>6.24</v>
      </c>
    </row>
    <row r="24" spans="1:3" x14ac:dyDescent="0.25">
      <c r="A24" s="172" t="s">
        <v>41</v>
      </c>
      <c r="B24" s="63">
        <v>6831</v>
      </c>
      <c r="C24" s="173">
        <v>530.34</v>
      </c>
    </row>
    <row r="25" spans="1:3" x14ac:dyDescent="0.25">
      <c r="A25" s="172" t="s">
        <v>206</v>
      </c>
      <c r="B25" s="63">
        <v>5933</v>
      </c>
      <c r="C25" s="173">
        <v>7339.61</v>
      </c>
    </row>
    <row r="26" spans="1:3" x14ac:dyDescent="0.25">
      <c r="A26" s="172" t="s">
        <v>114</v>
      </c>
      <c r="B26" s="63">
        <v>183</v>
      </c>
      <c r="C26" s="173">
        <v>45.29</v>
      </c>
    </row>
    <row r="27" spans="1:3" x14ac:dyDescent="0.25">
      <c r="A27" s="172" t="s">
        <v>113</v>
      </c>
      <c r="B27" s="63">
        <v>9</v>
      </c>
      <c r="C27" s="173">
        <v>29.97</v>
      </c>
    </row>
    <row r="28" spans="1:3" x14ac:dyDescent="0.25">
      <c r="A28" s="172" t="s">
        <v>142</v>
      </c>
      <c r="B28" s="63">
        <v>2264</v>
      </c>
      <c r="C28" s="173">
        <v>1367.99</v>
      </c>
    </row>
    <row r="29" spans="1:3" x14ac:dyDescent="0.25">
      <c r="A29" s="172" t="s">
        <v>198</v>
      </c>
      <c r="B29" s="63">
        <v>1384</v>
      </c>
      <c r="C29" s="173">
        <v>784.1</v>
      </c>
    </row>
    <row r="30" spans="1:3" x14ac:dyDescent="0.25">
      <c r="A30" s="172" t="s">
        <v>141</v>
      </c>
      <c r="B30" s="63">
        <v>153</v>
      </c>
      <c r="C30" s="173">
        <v>123.99</v>
      </c>
    </row>
    <row r="31" spans="1:3" x14ac:dyDescent="0.25">
      <c r="A31" s="172" t="s">
        <v>530</v>
      </c>
      <c r="B31" s="63">
        <v>1</v>
      </c>
      <c r="C31" s="173">
        <v>0.06</v>
      </c>
    </row>
    <row r="32" spans="1:3" x14ac:dyDescent="0.25">
      <c r="A32" s="172" t="s">
        <v>112</v>
      </c>
      <c r="B32" s="63">
        <v>3</v>
      </c>
      <c r="C32" s="173">
        <v>0.28000000000000003</v>
      </c>
    </row>
    <row r="33" spans="1:3" x14ac:dyDescent="0.25">
      <c r="A33" s="172" t="s">
        <v>83</v>
      </c>
      <c r="B33" s="63">
        <v>1</v>
      </c>
      <c r="C33" s="173">
        <v>7.0000000000000007E-2</v>
      </c>
    </row>
    <row r="34" spans="1:3" x14ac:dyDescent="0.25">
      <c r="A34" s="172" t="s">
        <v>531</v>
      </c>
      <c r="B34" s="63">
        <v>13</v>
      </c>
      <c r="C34" s="173">
        <v>6</v>
      </c>
    </row>
    <row r="35" spans="1:3" x14ac:dyDescent="0.25">
      <c r="A35" s="172" t="s">
        <v>494</v>
      </c>
      <c r="B35" s="63">
        <v>5674</v>
      </c>
      <c r="C35" s="173">
        <v>3435.28</v>
      </c>
    </row>
    <row r="36" spans="1:3" x14ac:dyDescent="0.25">
      <c r="A36" s="172" t="s">
        <v>111</v>
      </c>
      <c r="B36" s="63">
        <v>16</v>
      </c>
      <c r="C36" s="173">
        <v>3.32</v>
      </c>
    </row>
    <row r="37" spans="1:3" x14ac:dyDescent="0.25">
      <c r="A37" s="172" t="s">
        <v>110</v>
      </c>
      <c r="B37" s="63">
        <v>138</v>
      </c>
      <c r="C37" s="173">
        <v>30.71</v>
      </c>
    </row>
    <row r="38" spans="1:3" x14ac:dyDescent="0.25">
      <c r="A38" s="172" t="s">
        <v>197</v>
      </c>
      <c r="B38" s="63">
        <v>14</v>
      </c>
      <c r="C38" s="173">
        <v>8.93</v>
      </c>
    </row>
    <row r="39" spans="1:3" x14ac:dyDescent="0.25">
      <c r="A39" s="172" t="s">
        <v>183</v>
      </c>
      <c r="B39" s="63">
        <v>24</v>
      </c>
      <c r="C39" s="173">
        <v>7.27</v>
      </c>
    </row>
    <row r="40" spans="1:3" x14ac:dyDescent="0.25">
      <c r="A40" s="172" t="s">
        <v>40</v>
      </c>
      <c r="B40" s="63">
        <v>12</v>
      </c>
      <c r="C40" s="173">
        <v>0.4</v>
      </c>
    </row>
    <row r="41" spans="1:3" x14ac:dyDescent="0.25">
      <c r="A41" s="172" t="s">
        <v>39</v>
      </c>
      <c r="B41" s="63">
        <v>46</v>
      </c>
      <c r="C41" s="173">
        <v>4.0599999999999996</v>
      </c>
    </row>
    <row r="42" spans="1:3" x14ac:dyDescent="0.25">
      <c r="A42" s="172" t="s">
        <v>38</v>
      </c>
      <c r="B42" s="63">
        <v>3</v>
      </c>
      <c r="C42" s="173">
        <v>0.34</v>
      </c>
    </row>
    <row r="43" spans="1:3" x14ac:dyDescent="0.25">
      <c r="A43" s="172" t="s">
        <v>93</v>
      </c>
      <c r="B43" s="63">
        <v>56</v>
      </c>
      <c r="C43" s="173">
        <v>6.27</v>
      </c>
    </row>
    <row r="44" spans="1:3" x14ac:dyDescent="0.25">
      <c r="A44" s="172" t="s">
        <v>128</v>
      </c>
      <c r="B44" s="63">
        <v>8</v>
      </c>
      <c r="C44" s="173">
        <v>1.75</v>
      </c>
    </row>
    <row r="45" spans="1:3" x14ac:dyDescent="0.25">
      <c r="A45" s="172" t="s">
        <v>527</v>
      </c>
      <c r="B45" s="63">
        <v>2</v>
      </c>
      <c r="C45" s="173">
        <v>0.47</v>
      </c>
    </row>
    <row r="46" spans="1:3" x14ac:dyDescent="0.25">
      <c r="A46" s="172" t="s">
        <v>92</v>
      </c>
      <c r="B46" s="63">
        <v>334</v>
      </c>
      <c r="C46" s="173">
        <v>41.4</v>
      </c>
    </row>
    <row r="47" spans="1:3" x14ac:dyDescent="0.25">
      <c r="A47" s="172" t="s">
        <v>91</v>
      </c>
      <c r="B47" s="63">
        <v>2844</v>
      </c>
      <c r="C47" s="173">
        <v>387.61</v>
      </c>
    </row>
    <row r="48" spans="1:3" x14ac:dyDescent="0.25">
      <c r="A48" s="172" t="s">
        <v>196</v>
      </c>
      <c r="B48" s="63">
        <v>246</v>
      </c>
      <c r="C48" s="173">
        <v>50.7</v>
      </c>
    </row>
    <row r="49" spans="1:3" x14ac:dyDescent="0.25">
      <c r="A49" s="172" t="s">
        <v>182</v>
      </c>
      <c r="B49" s="63">
        <v>4</v>
      </c>
      <c r="C49" s="173">
        <v>0.82</v>
      </c>
    </row>
    <row r="50" spans="1:3" x14ac:dyDescent="0.25">
      <c r="A50" s="172" t="s">
        <v>133</v>
      </c>
      <c r="B50" s="63">
        <v>100</v>
      </c>
      <c r="C50" s="173">
        <v>37.630000000000003</v>
      </c>
    </row>
    <row r="51" spans="1:3" x14ac:dyDescent="0.25">
      <c r="A51" s="172" t="s">
        <v>168</v>
      </c>
      <c r="B51" s="63">
        <v>82</v>
      </c>
      <c r="C51" s="173">
        <v>48.43</v>
      </c>
    </row>
    <row r="52" spans="1:3" x14ac:dyDescent="0.25">
      <c r="A52" s="172" t="s">
        <v>37</v>
      </c>
      <c r="B52" s="63">
        <v>157</v>
      </c>
      <c r="C52" s="173">
        <v>11.74</v>
      </c>
    </row>
    <row r="53" spans="1:3" x14ac:dyDescent="0.25">
      <c r="A53" s="172" t="s">
        <v>195</v>
      </c>
      <c r="B53" s="63">
        <v>6</v>
      </c>
      <c r="C53" s="173">
        <v>1.34</v>
      </c>
    </row>
    <row r="54" spans="1:3" x14ac:dyDescent="0.25">
      <c r="A54" s="172" t="s">
        <v>82</v>
      </c>
      <c r="B54" s="63">
        <v>68</v>
      </c>
      <c r="C54" s="173">
        <v>44.22</v>
      </c>
    </row>
    <row r="55" spans="1:3" x14ac:dyDescent="0.25">
      <c r="A55" s="172" t="s">
        <v>90</v>
      </c>
      <c r="B55" s="63">
        <v>307</v>
      </c>
      <c r="C55" s="173">
        <v>44.34</v>
      </c>
    </row>
    <row r="56" spans="1:3" x14ac:dyDescent="0.25">
      <c r="A56" s="172" t="s">
        <v>167</v>
      </c>
      <c r="B56" s="63">
        <v>46</v>
      </c>
      <c r="C56" s="173">
        <v>24.77</v>
      </c>
    </row>
    <row r="57" spans="1:3" x14ac:dyDescent="0.25">
      <c r="A57" s="172" t="s">
        <v>72</v>
      </c>
      <c r="B57" s="63">
        <v>1</v>
      </c>
      <c r="C57" s="173">
        <v>0.06</v>
      </c>
    </row>
    <row r="58" spans="1:3" x14ac:dyDescent="0.25">
      <c r="A58" s="172" t="s">
        <v>181</v>
      </c>
      <c r="B58" s="63">
        <v>241</v>
      </c>
      <c r="C58" s="173">
        <v>363.02</v>
      </c>
    </row>
    <row r="59" spans="1:3" x14ac:dyDescent="0.25">
      <c r="A59" s="172" t="s">
        <v>216</v>
      </c>
      <c r="B59" s="63">
        <v>1665</v>
      </c>
      <c r="C59" s="173">
        <v>307.41000000000003</v>
      </c>
    </row>
    <row r="60" spans="1:3" x14ac:dyDescent="0.25">
      <c r="A60" s="172" t="s">
        <v>215</v>
      </c>
      <c r="B60" s="63">
        <v>96</v>
      </c>
      <c r="C60" s="173">
        <v>70.36</v>
      </c>
    </row>
    <row r="61" spans="1:3" x14ac:dyDescent="0.25">
      <c r="A61" s="172" t="s">
        <v>36</v>
      </c>
      <c r="B61" s="63">
        <v>111</v>
      </c>
      <c r="C61" s="173">
        <v>5.65</v>
      </c>
    </row>
    <row r="62" spans="1:3" x14ac:dyDescent="0.25">
      <c r="A62" s="172" t="s">
        <v>81</v>
      </c>
      <c r="B62" s="63">
        <v>2</v>
      </c>
      <c r="C62" s="173">
        <v>0.2</v>
      </c>
    </row>
    <row r="63" spans="1:3" x14ac:dyDescent="0.25">
      <c r="A63" s="172" t="s">
        <v>127</v>
      </c>
      <c r="B63" s="63">
        <v>37</v>
      </c>
      <c r="C63" s="173">
        <v>12.89</v>
      </c>
    </row>
    <row r="64" spans="1:3" x14ac:dyDescent="0.25">
      <c r="A64" s="172" t="s">
        <v>194</v>
      </c>
      <c r="B64" s="63">
        <v>2008</v>
      </c>
      <c r="C64" s="173">
        <v>1145.03</v>
      </c>
    </row>
    <row r="65" spans="1:3" x14ac:dyDescent="0.25">
      <c r="A65" s="172" t="s">
        <v>423</v>
      </c>
      <c r="B65" s="63">
        <v>9</v>
      </c>
      <c r="C65" s="173">
        <v>7.84</v>
      </c>
    </row>
    <row r="66" spans="1:3" x14ac:dyDescent="0.25">
      <c r="A66" s="172" t="s">
        <v>193</v>
      </c>
      <c r="B66" s="63">
        <v>267</v>
      </c>
      <c r="C66" s="173">
        <v>103.32</v>
      </c>
    </row>
    <row r="67" spans="1:3" x14ac:dyDescent="0.25">
      <c r="A67" s="172" t="s">
        <v>166</v>
      </c>
      <c r="B67" s="63">
        <v>106</v>
      </c>
      <c r="C67" s="173">
        <v>200.64</v>
      </c>
    </row>
    <row r="68" spans="1:3" x14ac:dyDescent="0.25">
      <c r="A68" s="172" t="s">
        <v>109</v>
      </c>
      <c r="B68" s="63">
        <v>35</v>
      </c>
      <c r="C68" s="173">
        <v>5.44</v>
      </c>
    </row>
    <row r="69" spans="1:3" x14ac:dyDescent="0.25">
      <c r="A69" s="172" t="s">
        <v>108</v>
      </c>
      <c r="B69" s="63">
        <v>44</v>
      </c>
      <c r="C69" s="173">
        <v>9.8000000000000007</v>
      </c>
    </row>
    <row r="70" spans="1:3" x14ac:dyDescent="0.25">
      <c r="A70" s="172" t="s">
        <v>107</v>
      </c>
      <c r="B70" s="63">
        <v>15</v>
      </c>
      <c r="C70" s="173">
        <v>2.34</v>
      </c>
    </row>
    <row r="71" spans="1:3" x14ac:dyDescent="0.25">
      <c r="A71" s="172" t="s">
        <v>140</v>
      </c>
      <c r="B71" s="63">
        <v>19431</v>
      </c>
      <c r="C71" s="173">
        <v>9944.26</v>
      </c>
    </row>
    <row r="72" spans="1:3" x14ac:dyDescent="0.25">
      <c r="A72" s="172" t="s">
        <v>165</v>
      </c>
      <c r="B72" s="63">
        <v>400</v>
      </c>
      <c r="C72" s="173">
        <v>447.42</v>
      </c>
    </row>
    <row r="73" spans="1:3" x14ac:dyDescent="0.25">
      <c r="A73" s="172" t="s">
        <v>176</v>
      </c>
      <c r="B73" s="63">
        <v>13576</v>
      </c>
      <c r="C73" s="173">
        <v>4300.6499999999996</v>
      </c>
    </row>
    <row r="74" spans="1:3" x14ac:dyDescent="0.25">
      <c r="A74" s="172" t="s">
        <v>106</v>
      </c>
      <c r="B74" s="63">
        <v>51</v>
      </c>
      <c r="C74" s="173">
        <v>22.92</v>
      </c>
    </row>
    <row r="75" spans="1:3" x14ac:dyDescent="0.25">
      <c r="A75" s="172" t="s">
        <v>105</v>
      </c>
      <c r="B75" s="63">
        <v>4</v>
      </c>
      <c r="C75" s="173">
        <v>0.42</v>
      </c>
    </row>
    <row r="76" spans="1:3" x14ac:dyDescent="0.25">
      <c r="A76" s="172" t="s">
        <v>104</v>
      </c>
      <c r="B76" s="63">
        <v>25</v>
      </c>
      <c r="C76" s="173">
        <v>5.43</v>
      </c>
    </row>
    <row r="77" spans="1:3" x14ac:dyDescent="0.25">
      <c r="A77" s="172" t="s">
        <v>103</v>
      </c>
      <c r="B77" s="63">
        <v>84</v>
      </c>
      <c r="C77" s="173">
        <v>19.14</v>
      </c>
    </row>
    <row r="78" spans="1:3" x14ac:dyDescent="0.25">
      <c r="A78" s="172" t="s">
        <v>192</v>
      </c>
      <c r="B78" s="63">
        <v>6</v>
      </c>
      <c r="C78" s="173">
        <v>0.24</v>
      </c>
    </row>
    <row r="79" spans="1:3" x14ac:dyDescent="0.25">
      <c r="A79" s="172" t="s">
        <v>205</v>
      </c>
      <c r="B79" s="63">
        <v>727</v>
      </c>
      <c r="C79" s="173">
        <v>221.46</v>
      </c>
    </row>
    <row r="80" spans="1:3" x14ac:dyDescent="0.25">
      <c r="A80" s="172" t="s">
        <v>172</v>
      </c>
      <c r="B80" s="63">
        <v>29016</v>
      </c>
      <c r="C80" s="173">
        <v>26154.36</v>
      </c>
    </row>
    <row r="81" spans="1:3" x14ac:dyDescent="0.25">
      <c r="A81" s="172" t="s">
        <v>147</v>
      </c>
      <c r="B81" s="63">
        <v>171</v>
      </c>
      <c r="C81" s="173">
        <v>33.92</v>
      </c>
    </row>
    <row r="82" spans="1:3" x14ac:dyDescent="0.25">
      <c r="A82" s="172" t="s">
        <v>74</v>
      </c>
      <c r="B82" s="63">
        <v>9</v>
      </c>
      <c r="C82" s="173">
        <v>2.2599999999999998</v>
      </c>
    </row>
    <row r="83" spans="1:3" x14ac:dyDescent="0.25">
      <c r="A83" s="172" t="s">
        <v>189</v>
      </c>
      <c r="B83" s="63">
        <v>5019</v>
      </c>
      <c r="C83" s="173">
        <v>691.31</v>
      </c>
    </row>
    <row r="84" spans="1:3" x14ac:dyDescent="0.25">
      <c r="A84" s="172" t="s">
        <v>98</v>
      </c>
      <c r="B84" s="63">
        <v>25138</v>
      </c>
      <c r="C84" s="173">
        <v>4024.73</v>
      </c>
    </row>
    <row r="85" spans="1:3" x14ac:dyDescent="0.25">
      <c r="A85" s="172" t="s">
        <v>87</v>
      </c>
      <c r="B85" s="63">
        <v>182</v>
      </c>
      <c r="C85" s="173">
        <v>52.74</v>
      </c>
    </row>
    <row r="86" spans="1:3" x14ac:dyDescent="0.25">
      <c r="A86" s="172" t="s">
        <v>79</v>
      </c>
      <c r="B86" s="63">
        <v>10</v>
      </c>
      <c r="C86" s="173">
        <v>2.77</v>
      </c>
    </row>
    <row r="87" spans="1:3" x14ac:dyDescent="0.25">
      <c r="A87" s="172" t="s">
        <v>46</v>
      </c>
      <c r="B87" s="63">
        <v>23</v>
      </c>
      <c r="C87" s="173">
        <v>9.42</v>
      </c>
    </row>
    <row r="88" spans="1:3" x14ac:dyDescent="0.25">
      <c r="A88" s="172" t="s">
        <v>136</v>
      </c>
      <c r="B88" s="63">
        <v>677</v>
      </c>
      <c r="C88" s="173">
        <v>423.24</v>
      </c>
    </row>
    <row r="89" spans="1:3" x14ac:dyDescent="0.25">
      <c r="A89" s="172" t="s">
        <v>212</v>
      </c>
      <c r="B89" s="63">
        <v>241</v>
      </c>
      <c r="C89" s="173">
        <v>38.340000000000003</v>
      </c>
    </row>
    <row r="90" spans="1:3" x14ac:dyDescent="0.25">
      <c r="A90" s="172" t="s">
        <v>202</v>
      </c>
      <c r="B90" s="63">
        <v>274</v>
      </c>
      <c r="C90" s="173">
        <v>63.98</v>
      </c>
    </row>
    <row r="91" spans="1:3" x14ac:dyDescent="0.25">
      <c r="A91" s="172" t="s">
        <v>179</v>
      </c>
      <c r="B91" s="63">
        <v>54</v>
      </c>
      <c r="C91" s="173">
        <v>14.76</v>
      </c>
    </row>
    <row r="92" spans="1:3" x14ac:dyDescent="0.25">
      <c r="A92" s="172" t="s">
        <v>163</v>
      </c>
      <c r="B92" s="63">
        <v>836</v>
      </c>
      <c r="C92" s="173">
        <v>109.65</v>
      </c>
    </row>
    <row r="93" spans="1:3" x14ac:dyDescent="0.25">
      <c r="A93" s="172" t="s">
        <v>486</v>
      </c>
      <c r="B93" s="63">
        <v>29</v>
      </c>
      <c r="C93" s="173">
        <v>10.84</v>
      </c>
    </row>
    <row r="94" spans="1:3" x14ac:dyDescent="0.25">
      <c r="A94" s="172" t="s">
        <v>495</v>
      </c>
      <c r="B94" s="63">
        <v>1341</v>
      </c>
      <c r="C94" s="173">
        <v>7899.37</v>
      </c>
    </row>
    <row r="95" spans="1:3" x14ac:dyDescent="0.25">
      <c r="A95" s="172" t="s">
        <v>155</v>
      </c>
      <c r="B95" s="63">
        <v>12470</v>
      </c>
      <c r="C95" s="173">
        <v>8129.45</v>
      </c>
    </row>
    <row r="96" spans="1:3" x14ac:dyDescent="0.25">
      <c r="A96" s="172" t="s">
        <v>102</v>
      </c>
      <c r="B96" s="63">
        <v>9</v>
      </c>
      <c r="C96" s="173">
        <v>1.23</v>
      </c>
    </row>
    <row r="97" spans="1:3" x14ac:dyDescent="0.25">
      <c r="A97" s="172" t="s">
        <v>191</v>
      </c>
      <c r="B97" s="63">
        <v>344</v>
      </c>
      <c r="C97" s="173">
        <v>461.16</v>
      </c>
    </row>
    <row r="98" spans="1:3" x14ac:dyDescent="0.25">
      <c r="A98" s="172" t="s">
        <v>190</v>
      </c>
      <c r="B98" s="63">
        <v>331</v>
      </c>
      <c r="C98" s="173">
        <v>93.05</v>
      </c>
    </row>
    <row r="99" spans="1:3" x14ac:dyDescent="0.25">
      <c r="A99" s="172" t="s">
        <v>101</v>
      </c>
      <c r="B99" s="63">
        <v>26</v>
      </c>
      <c r="C99" s="173">
        <v>7.57</v>
      </c>
    </row>
    <row r="100" spans="1:3" x14ac:dyDescent="0.25">
      <c r="A100" s="172" t="s">
        <v>204</v>
      </c>
      <c r="B100" s="63">
        <v>286</v>
      </c>
      <c r="C100" s="173">
        <v>382.6</v>
      </c>
    </row>
    <row r="101" spans="1:3" x14ac:dyDescent="0.25">
      <c r="A101" s="172" t="s">
        <v>203</v>
      </c>
      <c r="B101" s="63">
        <v>11</v>
      </c>
      <c r="C101" s="173">
        <v>18.38</v>
      </c>
    </row>
    <row r="102" spans="1:3" x14ac:dyDescent="0.25">
      <c r="A102" s="172" t="s">
        <v>71</v>
      </c>
      <c r="B102" s="63">
        <v>64</v>
      </c>
      <c r="C102" s="173">
        <v>67.739999999999995</v>
      </c>
    </row>
    <row r="103" spans="1:3" x14ac:dyDescent="0.25">
      <c r="A103" s="172" t="s">
        <v>76</v>
      </c>
      <c r="B103" s="63">
        <v>12005</v>
      </c>
      <c r="C103" s="173">
        <v>6134.51</v>
      </c>
    </row>
    <row r="104" spans="1:3" x14ac:dyDescent="0.25">
      <c r="A104" s="172" t="s">
        <v>62</v>
      </c>
      <c r="B104" s="63">
        <v>14</v>
      </c>
      <c r="C104" s="173">
        <v>107.23</v>
      </c>
    </row>
    <row r="105" spans="1:3" x14ac:dyDescent="0.25">
      <c r="A105" s="172" t="s">
        <v>61</v>
      </c>
      <c r="B105" s="63">
        <v>18</v>
      </c>
      <c r="C105" s="173">
        <v>40.630000000000003</v>
      </c>
    </row>
    <row r="106" spans="1:3" x14ac:dyDescent="0.25">
      <c r="A106" s="172" t="s">
        <v>58</v>
      </c>
      <c r="B106" s="63">
        <v>52</v>
      </c>
      <c r="C106" s="173">
        <v>224.99</v>
      </c>
    </row>
    <row r="107" spans="1:3" x14ac:dyDescent="0.25">
      <c r="A107" s="172" t="s">
        <v>57</v>
      </c>
      <c r="B107" s="63">
        <v>173</v>
      </c>
      <c r="C107" s="173">
        <v>864.54</v>
      </c>
    </row>
    <row r="108" spans="1:3" x14ac:dyDescent="0.25">
      <c r="A108" s="172" t="s">
        <v>54</v>
      </c>
      <c r="B108" s="63">
        <v>244</v>
      </c>
      <c r="C108" s="173">
        <v>617.24</v>
      </c>
    </row>
    <row r="109" spans="1:3" x14ac:dyDescent="0.25">
      <c r="A109" s="172" t="s">
        <v>53</v>
      </c>
      <c r="B109" s="63">
        <v>141</v>
      </c>
      <c r="C109" s="173">
        <v>477.19</v>
      </c>
    </row>
    <row r="110" spans="1:3" x14ac:dyDescent="0.25">
      <c r="A110" s="172" t="s">
        <v>496</v>
      </c>
      <c r="B110" s="63">
        <v>18294</v>
      </c>
      <c r="C110" s="173">
        <v>11904.37</v>
      </c>
    </row>
    <row r="111" spans="1:3" x14ac:dyDescent="0.25">
      <c r="A111" s="172" t="s">
        <v>100</v>
      </c>
      <c r="B111" s="63">
        <v>1</v>
      </c>
      <c r="C111" s="173">
        <v>0.32</v>
      </c>
    </row>
    <row r="112" spans="1:3" x14ac:dyDescent="0.25">
      <c r="A112" s="172" t="s">
        <v>180</v>
      </c>
      <c r="B112" s="63">
        <v>5</v>
      </c>
      <c r="C112" s="173">
        <v>1.67</v>
      </c>
    </row>
    <row r="113" spans="1:3" x14ac:dyDescent="0.25">
      <c r="A113" s="172" t="s">
        <v>164</v>
      </c>
      <c r="B113" s="63">
        <v>205</v>
      </c>
      <c r="C113" s="173">
        <v>96.98</v>
      </c>
    </row>
    <row r="114" spans="1:3" x14ac:dyDescent="0.25">
      <c r="A114" s="172" t="s">
        <v>487</v>
      </c>
      <c r="B114" s="63">
        <v>2</v>
      </c>
      <c r="C114" s="173">
        <v>0.12</v>
      </c>
    </row>
    <row r="115" spans="1:3" x14ac:dyDescent="0.25">
      <c r="A115" s="172" t="s">
        <v>160</v>
      </c>
      <c r="B115" s="63">
        <v>1007</v>
      </c>
      <c r="C115" s="173">
        <v>1629.88</v>
      </c>
    </row>
    <row r="116" spans="1:3" x14ac:dyDescent="0.25">
      <c r="A116" s="172" t="s">
        <v>80</v>
      </c>
      <c r="B116" s="63">
        <v>1</v>
      </c>
      <c r="C116" s="173">
        <v>0.73</v>
      </c>
    </row>
    <row r="117" spans="1:3" x14ac:dyDescent="0.25">
      <c r="A117" s="172" t="s">
        <v>139</v>
      </c>
      <c r="B117" s="63">
        <v>254</v>
      </c>
      <c r="C117" s="173">
        <v>145.16999999999999</v>
      </c>
    </row>
    <row r="118" spans="1:3" x14ac:dyDescent="0.25">
      <c r="A118" s="172" t="s">
        <v>70</v>
      </c>
      <c r="B118" s="63">
        <v>1</v>
      </c>
      <c r="C118" s="173">
        <v>0.04</v>
      </c>
    </row>
    <row r="119" spans="1:3" x14ac:dyDescent="0.25">
      <c r="A119" s="172" t="s">
        <v>525</v>
      </c>
      <c r="B119" s="63">
        <v>27</v>
      </c>
      <c r="C119" s="173">
        <v>1.37</v>
      </c>
    </row>
    <row r="120" spans="1:3" x14ac:dyDescent="0.25">
      <c r="A120" s="172" t="s">
        <v>214</v>
      </c>
      <c r="B120" s="63">
        <v>1</v>
      </c>
      <c r="C120" s="173">
        <v>0.12</v>
      </c>
    </row>
    <row r="121" spans="1:3" x14ac:dyDescent="0.25">
      <c r="A121" s="172" t="s">
        <v>213</v>
      </c>
      <c r="B121" s="63">
        <v>31</v>
      </c>
      <c r="C121" s="173">
        <v>10.3</v>
      </c>
    </row>
    <row r="122" spans="1:3" x14ac:dyDescent="0.25">
      <c r="A122" s="172" t="s">
        <v>20</v>
      </c>
      <c r="B122" s="63">
        <v>55</v>
      </c>
      <c r="C122" s="173">
        <v>14.7</v>
      </c>
    </row>
    <row r="123" spans="1:3" x14ac:dyDescent="0.25">
      <c r="A123" s="172" t="s">
        <v>89</v>
      </c>
      <c r="B123" s="63">
        <v>80</v>
      </c>
      <c r="C123" s="173">
        <v>59.61</v>
      </c>
    </row>
    <row r="124" spans="1:3" x14ac:dyDescent="0.25">
      <c r="A124" s="172" t="s">
        <v>88</v>
      </c>
      <c r="B124" s="63">
        <v>621</v>
      </c>
      <c r="C124" s="173">
        <v>191.68</v>
      </c>
    </row>
    <row r="125" spans="1:3" x14ac:dyDescent="0.25">
      <c r="A125" s="172" t="s">
        <v>125</v>
      </c>
      <c r="B125" s="63">
        <v>13</v>
      </c>
      <c r="C125" s="173">
        <v>3.66</v>
      </c>
    </row>
    <row r="126" spans="1:3" x14ac:dyDescent="0.25">
      <c r="A126" s="172" t="s">
        <v>138</v>
      </c>
      <c r="B126" s="63">
        <v>822</v>
      </c>
      <c r="C126" s="173">
        <v>452.9</v>
      </c>
    </row>
    <row r="127" spans="1:3" x14ac:dyDescent="0.25">
      <c r="A127" s="172" t="s">
        <v>526</v>
      </c>
      <c r="B127" s="63">
        <v>1</v>
      </c>
      <c r="C127" s="173">
        <v>0.4</v>
      </c>
    </row>
    <row r="128" spans="1:3" x14ac:dyDescent="0.25">
      <c r="A128" s="172" t="s">
        <v>137</v>
      </c>
      <c r="B128" s="63">
        <v>81</v>
      </c>
      <c r="C128" s="173">
        <v>59.59</v>
      </c>
    </row>
    <row r="129" spans="1:3" x14ac:dyDescent="0.25">
      <c r="A129" s="172" t="s">
        <v>152</v>
      </c>
      <c r="B129" s="63">
        <v>26757</v>
      </c>
      <c r="C129" s="173">
        <v>19681.48</v>
      </c>
    </row>
    <row r="130" spans="1:3" x14ac:dyDescent="0.25">
      <c r="A130" s="172" t="s">
        <v>497</v>
      </c>
      <c r="B130" s="63">
        <v>40</v>
      </c>
      <c r="C130" s="173">
        <v>18.98</v>
      </c>
    </row>
    <row r="131" spans="1:3" x14ac:dyDescent="0.25">
      <c r="A131" s="444" t="s">
        <v>344</v>
      </c>
      <c r="B131" s="444"/>
      <c r="C131" s="174">
        <f>SUM(C5:C130)</f>
        <v>130437.35999999996</v>
      </c>
    </row>
  </sheetData>
  <sheetProtection password="C43B" sheet="1" objects="1" scenarios="1"/>
  <mergeCells count="4">
    <mergeCell ref="A131:B131"/>
    <mergeCell ref="A1:C1"/>
    <mergeCell ref="B3:C3"/>
    <mergeCell ref="A3:A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298" t="s">
        <v>447</v>
      </c>
      <c r="N1" s="298">
        <v>6616</v>
      </c>
      <c r="AA1" s="109" t="s">
        <v>566</v>
      </c>
    </row>
    <row r="2" spans="13:27" x14ac:dyDescent="0.2">
      <c r="M2" s="298" t="s">
        <v>448</v>
      </c>
      <c r="N2" s="298">
        <v>1349</v>
      </c>
    </row>
    <row r="3" spans="13:27" x14ac:dyDescent="0.2">
      <c r="M3" s="298" t="s">
        <v>466</v>
      </c>
      <c r="N3" s="298">
        <v>2724</v>
      </c>
    </row>
    <row r="4" spans="13:27" x14ac:dyDescent="0.2">
      <c r="M4" s="298" t="s">
        <v>513</v>
      </c>
      <c r="N4" s="312">
        <v>89</v>
      </c>
    </row>
  </sheetData>
  <sheetProtection password="C43B" sheet="1" objects="1" scenarios="1"/>
  <printOptions horizontalCentered="1"/>
  <pageMargins left="0.23622047244094491" right="0.23622047244094491" top="1.3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109" t="s">
        <v>499</v>
      </c>
      <c r="N1" s="109">
        <v>145487.42000000001</v>
      </c>
      <c r="AA1" s="109" t="s">
        <v>567</v>
      </c>
    </row>
    <row r="2" spans="13:27" x14ac:dyDescent="0.2">
      <c r="M2" s="109" t="s">
        <v>535</v>
      </c>
      <c r="N2" s="109">
        <v>2771.07</v>
      </c>
    </row>
    <row r="3" spans="13:27" x14ac:dyDescent="0.2">
      <c r="M3" s="109" t="s">
        <v>500</v>
      </c>
      <c r="N3" s="109">
        <v>69600.45</v>
      </c>
    </row>
    <row r="4" spans="13:27" x14ac:dyDescent="0.2">
      <c r="M4" s="109" t="s">
        <v>514</v>
      </c>
      <c r="N4" s="109">
        <v>1719.45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P1:AB82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9" t="s">
        <v>568</v>
      </c>
      <c r="AB1" s="109" t="s">
        <v>406</v>
      </c>
    </row>
    <row r="2" spans="27:28" x14ac:dyDescent="0.2">
      <c r="AA2" s="109" t="s">
        <v>569</v>
      </c>
    </row>
    <row r="3" spans="27:28" x14ac:dyDescent="0.2">
      <c r="AA3" s="109" t="s">
        <v>570</v>
      </c>
    </row>
    <row r="4" spans="27:28" x14ac:dyDescent="0.2">
      <c r="AA4" s="109" t="s">
        <v>571</v>
      </c>
    </row>
    <row r="5" spans="27:28" x14ac:dyDescent="0.2">
      <c r="AA5" s="109" t="s">
        <v>572</v>
      </c>
    </row>
    <row r="56" spans="16:18" x14ac:dyDescent="0.2">
      <c r="P56" s="109"/>
      <c r="Q56" s="299" t="s">
        <v>501</v>
      </c>
      <c r="R56" s="109">
        <v>16</v>
      </c>
    </row>
    <row r="57" spans="16:18" x14ac:dyDescent="0.2">
      <c r="P57" s="109"/>
      <c r="Q57" s="299" t="s">
        <v>502</v>
      </c>
      <c r="R57" s="109">
        <v>1961</v>
      </c>
    </row>
    <row r="58" spans="16:18" x14ac:dyDescent="0.2">
      <c r="P58" s="109"/>
      <c r="Q58" s="299" t="s">
        <v>503</v>
      </c>
      <c r="R58" s="109">
        <v>713</v>
      </c>
    </row>
    <row r="59" spans="16:18" x14ac:dyDescent="0.2">
      <c r="P59" s="109"/>
      <c r="Q59" s="299" t="s">
        <v>504</v>
      </c>
      <c r="R59" s="109">
        <v>25</v>
      </c>
    </row>
    <row r="60" spans="16:18" x14ac:dyDescent="0.2">
      <c r="Q60" s="109" t="s">
        <v>375</v>
      </c>
      <c r="R60" s="109">
        <v>2724</v>
      </c>
    </row>
    <row r="81" spans="17:18" x14ac:dyDescent="0.2">
      <c r="Q81" s="299" t="s">
        <v>503</v>
      </c>
      <c r="R81" s="109">
        <v>89</v>
      </c>
    </row>
    <row r="82" spans="17:18" x14ac:dyDescent="0.2">
      <c r="Q82" s="299" t="s">
        <v>375</v>
      </c>
      <c r="R82" s="109">
        <v>89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B1:AB8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2.125" style="1" customWidth="1"/>
    <col min="2" max="2" width="1.375" style="36" customWidth="1"/>
    <col min="3" max="3" width="78.25" style="1" customWidth="1"/>
    <col min="4" max="4" width="1.375" style="36" customWidth="1"/>
    <col min="5" max="16384" width="9" style="1"/>
  </cols>
  <sheetData>
    <row r="1" spans="2:28" x14ac:dyDescent="0.2">
      <c r="AB1" s="37" t="s">
        <v>405</v>
      </c>
    </row>
    <row r="4" spans="2:28" s="32" customFormat="1" ht="18" customHeight="1" x14ac:dyDescent="0.2">
      <c r="B4" s="34"/>
      <c r="C4" s="8" t="s">
        <v>408</v>
      </c>
      <c r="D4" s="34"/>
    </row>
    <row r="6" spans="2:28" x14ac:dyDescent="0.2">
      <c r="B6" s="38"/>
      <c r="C6" s="39"/>
      <c r="D6" s="39"/>
    </row>
    <row r="7" spans="2:28" ht="362.25" customHeight="1" x14ac:dyDescent="0.2">
      <c r="B7" s="38"/>
      <c r="C7" s="40" t="s">
        <v>640</v>
      </c>
      <c r="D7" s="39"/>
    </row>
    <row r="8" spans="2:28" x14ac:dyDescent="0.2">
      <c r="B8" s="41"/>
      <c r="C8" s="41"/>
      <c r="D8" s="41"/>
    </row>
  </sheetData>
  <sheetProtection password="C43B" sheet="1" objects="1" scenarios="1"/>
  <printOptions horizontalCentered="1"/>
  <pageMargins left="0.55118110236220474" right="0.55118110236220474" top="0.78740157480314965" bottom="0.55118110236220474" header="0.31496062992125984" footer="0.31496062992125984"/>
  <pageSetup paperSize="9" scale="99" orientation="portrait" r:id="rId1"/>
  <headerFooter>
    <oddFooter>&amp;R&amp;8Pág. &amp;P /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pageSetUpPr fitToPage="1"/>
  </sheetPr>
  <dimension ref="P1:AB79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9" t="s">
        <v>573</v>
      </c>
      <c r="AB1" s="109" t="s">
        <v>407</v>
      </c>
    </row>
    <row r="2" spans="27:28" x14ac:dyDescent="0.2">
      <c r="AA2" s="109" t="s">
        <v>574</v>
      </c>
    </row>
    <row r="3" spans="27:28" x14ac:dyDescent="0.2">
      <c r="AA3" s="109" t="s">
        <v>575</v>
      </c>
    </row>
    <row r="4" spans="27:28" x14ac:dyDescent="0.2">
      <c r="AA4" s="109" t="s">
        <v>576</v>
      </c>
    </row>
    <row r="5" spans="27:28" x14ac:dyDescent="0.2">
      <c r="AA5" s="109" t="s">
        <v>577</v>
      </c>
    </row>
    <row r="55" spans="16:18" x14ac:dyDescent="0.2">
      <c r="P55" s="109"/>
      <c r="Q55" s="299" t="s">
        <v>501</v>
      </c>
      <c r="R55" s="109">
        <v>1484.08</v>
      </c>
    </row>
    <row r="56" spans="16:18" x14ac:dyDescent="0.2">
      <c r="P56" s="109"/>
      <c r="Q56" s="299" t="s">
        <v>502</v>
      </c>
      <c r="R56" s="109">
        <v>58241.1</v>
      </c>
    </row>
    <row r="57" spans="16:18" x14ac:dyDescent="0.2">
      <c r="P57" s="109"/>
      <c r="Q57" s="299" t="s">
        <v>503</v>
      </c>
      <c r="R57" s="109">
        <v>8334.3700000000008</v>
      </c>
    </row>
    <row r="58" spans="16:18" x14ac:dyDescent="0.2">
      <c r="P58" s="109"/>
      <c r="Q58" s="299" t="s">
        <v>504</v>
      </c>
      <c r="R58" s="109">
        <v>863.93</v>
      </c>
    </row>
    <row r="59" spans="16:18" x14ac:dyDescent="0.2">
      <c r="Q59" s="109" t="s">
        <v>375</v>
      </c>
      <c r="R59" s="109">
        <v>69600.45</v>
      </c>
    </row>
    <row r="76" spans="17:18" x14ac:dyDescent="0.2">
      <c r="Q76" s="299"/>
      <c r="R76" s="109"/>
    </row>
    <row r="77" spans="17:18" x14ac:dyDescent="0.2">
      <c r="Q77" s="299"/>
      <c r="R77" s="109"/>
    </row>
    <row r="78" spans="17:18" x14ac:dyDescent="0.2">
      <c r="Q78" s="299" t="s">
        <v>503</v>
      </c>
      <c r="R78" s="109">
        <v>1719.45</v>
      </c>
    </row>
    <row r="79" spans="17:18" x14ac:dyDescent="0.2">
      <c r="Q79" s="299" t="s">
        <v>375</v>
      </c>
      <c r="R79" s="109">
        <v>1719.45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pageSetUpPr fitToPage="1"/>
  </sheetPr>
  <dimension ref="A1:N35"/>
  <sheetViews>
    <sheetView showGridLines="0" zoomScale="75" zoomScaleNormal="75" workbookViewId="0">
      <pane ySplit="6" topLeftCell="A7" activePane="bottomLeft" state="frozen"/>
      <selection pane="bottomLeft" activeCell="A7" sqref="A7"/>
    </sheetView>
  </sheetViews>
  <sheetFormatPr defaultColWidth="8" defaultRowHeight="17.100000000000001" customHeight="1" x14ac:dyDescent="0.2"/>
  <cols>
    <col min="1" max="1" width="11.125" style="187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423" t="s">
        <v>578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177"/>
    </row>
    <row r="2" spans="1:14" ht="17.100000000000001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177"/>
    </row>
    <row r="3" spans="1:14" ht="17.100000000000001" customHeight="1" x14ac:dyDescent="0.2">
      <c r="A3" s="423" t="s">
        <v>290</v>
      </c>
      <c r="B3" s="423"/>
    </row>
    <row r="4" spans="1:14" ht="17.100000000000001" customHeight="1" x14ac:dyDescent="0.2">
      <c r="A4" s="446" t="s">
        <v>507</v>
      </c>
      <c r="B4" s="446"/>
      <c r="C4" s="446"/>
      <c r="D4" s="446"/>
      <c r="E4" s="446"/>
      <c r="F4" s="446"/>
      <c r="G4" s="446"/>
      <c r="H4" s="446"/>
      <c r="I4" s="446"/>
      <c r="J4" s="447"/>
      <c r="K4" s="448" t="s">
        <v>219</v>
      </c>
      <c r="L4" s="446"/>
      <c r="M4" s="446"/>
    </row>
    <row r="5" spans="1:14" ht="17.100000000000001" customHeight="1" x14ac:dyDescent="0.2">
      <c r="A5" s="446"/>
      <c r="B5" s="446"/>
      <c r="C5" s="446"/>
      <c r="D5" s="446"/>
      <c r="E5" s="446"/>
      <c r="F5" s="446"/>
      <c r="G5" s="446"/>
      <c r="H5" s="446"/>
      <c r="I5" s="446"/>
      <c r="J5" s="447"/>
      <c r="K5" s="178" t="s">
        <v>226</v>
      </c>
      <c r="L5" s="178" t="s">
        <v>224</v>
      </c>
      <c r="M5" s="178" t="s">
        <v>227</v>
      </c>
    </row>
    <row r="6" spans="1:14" ht="17.100000000000001" customHeight="1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8"/>
      <c r="L6" s="178" t="s">
        <v>228</v>
      </c>
      <c r="M6" s="178" t="s">
        <v>288</v>
      </c>
    </row>
    <row r="7" spans="1:14" ht="30" customHeight="1" x14ac:dyDescent="0.2">
      <c r="A7" s="180" t="s">
        <v>229</v>
      </c>
      <c r="B7" s="449" t="s">
        <v>230</v>
      </c>
      <c r="C7" s="449"/>
      <c r="D7" s="449"/>
      <c r="E7" s="449"/>
      <c r="F7" s="449"/>
      <c r="G7" s="449"/>
      <c r="H7" s="449"/>
      <c r="I7" s="449"/>
      <c r="J7" s="449"/>
      <c r="K7" s="181">
        <v>0</v>
      </c>
      <c r="L7" s="182">
        <v>0</v>
      </c>
      <c r="M7" s="183" t="s">
        <v>351</v>
      </c>
    </row>
    <row r="8" spans="1:14" ht="30" customHeight="1" x14ac:dyDescent="0.2">
      <c r="A8" s="184" t="s">
        <v>231</v>
      </c>
      <c r="B8" s="445" t="s">
        <v>232</v>
      </c>
      <c r="C8" s="445"/>
      <c r="D8" s="445"/>
      <c r="E8" s="445"/>
      <c r="F8" s="445"/>
      <c r="G8" s="445"/>
      <c r="H8" s="445"/>
      <c r="I8" s="445"/>
      <c r="J8" s="445"/>
      <c r="K8" s="75">
        <v>2779</v>
      </c>
      <c r="L8" s="185">
        <v>204005.8</v>
      </c>
      <c r="M8" s="76" t="s">
        <v>351</v>
      </c>
    </row>
    <row r="9" spans="1:14" ht="30" customHeight="1" x14ac:dyDescent="0.2">
      <c r="A9" s="184" t="s">
        <v>532</v>
      </c>
      <c r="B9" s="445" t="s">
        <v>533</v>
      </c>
      <c r="C9" s="445"/>
      <c r="D9" s="445"/>
      <c r="E9" s="445"/>
      <c r="F9" s="445"/>
      <c r="G9" s="445"/>
      <c r="H9" s="445"/>
      <c r="I9" s="445"/>
      <c r="J9" s="445"/>
      <c r="K9" s="75">
        <v>118</v>
      </c>
      <c r="L9" s="185">
        <v>5412.46</v>
      </c>
      <c r="M9" s="76" t="s">
        <v>351</v>
      </c>
    </row>
    <row r="10" spans="1:14" ht="30" customHeight="1" x14ac:dyDescent="0.2">
      <c r="A10" s="184" t="s">
        <v>233</v>
      </c>
      <c r="B10" s="445" t="s">
        <v>234</v>
      </c>
      <c r="C10" s="445"/>
      <c r="D10" s="445"/>
      <c r="E10" s="445"/>
      <c r="F10" s="445"/>
      <c r="G10" s="445"/>
      <c r="H10" s="445"/>
      <c r="I10" s="445"/>
      <c r="J10" s="445"/>
      <c r="K10" s="75">
        <v>13889</v>
      </c>
      <c r="L10" s="185">
        <v>779887.56</v>
      </c>
      <c r="M10" s="76" t="s">
        <v>351</v>
      </c>
    </row>
    <row r="11" spans="1:14" ht="30" customHeight="1" x14ac:dyDescent="0.2">
      <c r="A11" s="184" t="s">
        <v>235</v>
      </c>
      <c r="B11" s="445" t="s">
        <v>236</v>
      </c>
      <c r="C11" s="445"/>
      <c r="D11" s="445"/>
      <c r="E11" s="445"/>
      <c r="F11" s="445"/>
      <c r="G11" s="445"/>
      <c r="H11" s="445"/>
      <c r="I11" s="445"/>
      <c r="J11" s="445"/>
      <c r="K11" s="75">
        <v>6784</v>
      </c>
      <c r="L11" s="185">
        <v>363505.73</v>
      </c>
      <c r="M11" s="76" t="s">
        <v>351</v>
      </c>
    </row>
    <row r="12" spans="1:14" ht="30" customHeight="1" x14ac:dyDescent="0.2">
      <c r="A12" s="184" t="s">
        <v>237</v>
      </c>
      <c r="B12" s="445" t="s">
        <v>238</v>
      </c>
      <c r="C12" s="445"/>
      <c r="D12" s="445"/>
      <c r="E12" s="445"/>
      <c r="F12" s="445"/>
      <c r="G12" s="445"/>
      <c r="H12" s="445"/>
      <c r="I12" s="445"/>
      <c r="J12" s="445"/>
      <c r="K12" s="75">
        <v>43</v>
      </c>
      <c r="L12" s="185">
        <v>29606.68</v>
      </c>
      <c r="M12" s="76" t="s">
        <v>351</v>
      </c>
    </row>
    <row r="13" spans="1:14" ht="30" customHeight="1" x14ac:dyDescent="0.2">
      <c r="A13" s="184" t="s">
        <v>239</v>
      </c>
      <c r="B13" s="445" t="s">
        <v>240</v>
      </c>
      <c r="C13" s="445"/>
      <c r="D13" s="445"/>
      <c r="E13" s="445"/>
      <c r="F13" s="445"/>
      <c r="G13" s="445"/>
      <c r="H13" s="445"/>
      <c r="I13" s="445"/>
      <c r="J13" s="445"/>
      <c r="K13" s="75">
        <v>570</v>
      </c>
      <c r="L13" s="185">
        <v>1075.02</v>
      </c>
      <c r="M13" s="76" t="s">
        <v>351</v>
      </c>
    </row>
    <row r="14" spans="1:14" ht="30" customHeight="1" x14ac:dyDescent="0.2">
      <c r="A14" s="184" t="s">
        <v>241</v>
      </c>
      <c r="B14" s="445" t="s">
        <v>242</v>
      </c>
      <c r="C14" s="445"/>
      <c r="D14" s="445"/>
      <c r="E14" s="445"/>
      <c r="F14" s="445"/>
      <c r="G14" s="445"/>
      <c r="H14" s="445"/>
      <c r="I14" s="445"/>
      <c r="J14" s="445"/>
      <c r="K14" s="75">
        <v>208</v>
      </c>
      <c r="L14" s="185">
        <v>306.79000000000002</v>
      </c>
      <c r="M14" s="76" t="s">
        <v>351</v>
      </c>
    </row>
    <row r="15" spans="1:14" ht="30" customHeight="1" x14ac:dyDescent="0.2">
      <c r="A15" s="184" t="s">
        <v>243</v>
      </c>
      <c r="B15" s="445" t="s">
        <v>244</v>
      </c>
      <c r="C15" s="445"/>
      <c r="D15" s="445"/>
      <c r="E15" s="445"/>
      <c r="F15" s="445"/>
      <c r="G15" s="445"/>
      <c r="H15" s="445"/>
      <c r="I15" s="445"/>
      <c r="J15" s="445"/>
      <c r="K15" s="75">
        <v>135</v>
      </c>
      <c r="L15" s="185">
        <v>1212.08</v>
      </c>
      <c r="M15" s="76" t="s">
        <v>351</v>
      </c>
    </row>
    <row r="16" spans="1:14" ht="30" customHeight="1" x14ac:dyDescent="0.2">
      <c r="A16" s="184" t="s">
        <v>245</v>
      </c>
      <c r="B16" s="445" t="s">
        <v>246</v>
      </c>
      <c r="C16" s="445"/>
      <c r="D16" s="445"/>
      <c r="E16" s="445"/>
      <c r="F16" s="445"/>
      <c r="G16" s="445"/>
      <c r="H16" s="445"/>
      <c r="I16" s="445"/>
      <c r="J16" s="445"/>
      <c r="K16" s="75">
        <v>185</v>
      </c>
      <c r="L16" s="185">
        <v>30724.45</v>
      </c>
      <c r="M16" s="76" t="s">
        <v>351</v>
      </c>
    </row>
    <row r="17" spans="1:13" ht="30" customHeight="1" x14ac:dyDescent="0.2">
      <c r="A17" s="184" t="s">
        <v>247</v>
      </c>
      <c r="B17" s="445" t="s">
        <v>248</v>
      </c>
      <c r="C17" s="445"/>
      <c r="D17" s="445"/>
      <c r="E17" s="445"/>
      <c r="F17" s="445"/>
      <c r="G17" s="445"/>
      <c r="H17" s="445"/>
      <c r="I17" s="445"/>
      <c r="J17" s="445"/>
      <c r="K17" s="75">
        <v>52</v>
      </c>
      <c r="L17" s="185">
        <v>4853.75</v>
      </c>
      <c r="M17" s="186" t="s">
        <v>351</v>
      </c>
    </row>
    <row r="18" spans="1:13" ht="30" customHeight="1" x14ac:dyDescent="0.2">
      <c r="A18" s="184" t="s">
        <v>249</v>
      </c>
      <c r="B18" s="445" t="s">
        <v>250</v>
      </c>
      <c r="C18" s="445"/>
      <c r="D18" s="445"/>
      <c r="E18" s="445"/>
      <c r="F18" s="445"/>
      <c r="G18" s="445"/>
      <c r="H18" s="445"/>
      <c r="I18" s="445"/>
      <c r="J18" s="445"/>
      <c r="K18" s="75">
        <v>198</v>
      </c>
      <c r="L18" s="185">
        <v>15970.63</v>
      </c>
      <c r="M18" s="186" t="s">
        <v>351</v>
      </c>
    </row>
    <row r="19" spans="1:13" ht="30" customHeight="1" x14ac:dyDescent="0.2">
      <c r="A19" s="184" t="s">
        <v>251</v>
      </c>
      <c r="B19" s="445" t="s">
        <v>252</v>
      </c>
      <c r="C19" s="445"/>
      <c r="D19" s="445"/>
      <c r="E19" s="445"/>
      <c r="F19" s="445"/>
      <c r="G19" s="445"/>
      <c r="H19" s="445"/>
      <c r="I19" s="445"/>
      <c r="J19" s="445"/>
      <c r="K19" s="75">
        <v>2103</v>
      </c>
      <c r="L19" s="185">
        <v>30540.26</v>
      </c>
      <c r="M19" s="186" t="s">
        <v>351</v>
      </c>
    </row>
    <row r="20" spans="1:13" ht="30" customHeight="1" x14ac:dyDescent="0.2">
      <c r="A20" s="184" t="s">
        <v>253</v>
      </c>
      <c r="B20" s="445" t="s">
        <v>254</v>
      </c>
      <c r="C20" s="445"/>
      <c r="D20" s="445"/>
      <c r="E20" s="445"/>
      <c r="F20" s="445"/>
      <c r="G20" s="445"/>
      <c r="H20" s="445"/>
      <c r="I20" s="445"/>
      <c r="J20" s="445"/>
      <c r="K20" s="75">
        <v>829</v>
      </c>
      <c r="L20" s="185">
        <v>74091.02</v>
      </c>
      <c r="M20" s="186" t="s">
        <v>351</v>
      </c>
    </row>
    <row r="21" spans="1:13" ht="30" customHeight="1" x14ac:dyDescent="0.2">
      <c r="A21" s="184" t="s">
        <v>255</v>
      </c>
      <c r="B21" s="445" t="s">
        <v>256</v>
      </c>
      <c r="C21" s="445"/>
      <c r="D21" s="445"/>
      <c r="E21" s="445"/>
      <c r="F21" s="445"/>
      <c r="G21" s="445"/>
      <c r="H21" s="445"/>
      <c r="I21" s="445"/>
      <c r="J21" s="445"/>
      <c r="K21" s="75">
        <v>26033</v>
      </c>
      <c r="L21" s="185">
        <v>91007.06</v>
      </c>
      <c r="M21" s="186" t="s">
        <v>351</v>
      </c>
    </row>
    <row r="22" spans="1:13" ht="30" customHeight="1" x14ac:dyDescent="0.2">
      <c r="A22" s="184" t="s">
        <v>257</v>
      </c>
      <c r="B22" s="445" t="s">
        <v>258</v>
      </c>
      <c r="C22" s="445"/>
      <c r="D22" s="445"/>
      <c r="E22" s="445"/>
      <c r="F22" s="445"/>
      <c r="G22" s="445"/>
      <c r="H22" s="445"/>
      <c r="I22" s="445"/>
      <c r="J22" s="445"/>
      <c r="K22" s="75">
        <v>4</v>
      </c>
      <c r="L22" s="185">
        <v>6.78</v>
      </c>
      <c r="M22" s="186" t="s">
        <v>351</v>
      </c>
    </row>
    <row r="23" spans="1:13" ht="30" customHeight="1" x14ac:dyDescent="0.2">
      <c r="A23" s="184" t="s">
        <v>259</v>
      </c>
      <c r="B23" s="445" t="s">
        <v>260</v>
      </c>
      <c r="C23" s="445"/>
      <c r="D23" s="445"/>
      <c r="E23" s="445"/>
      <c r="F23" s="445"/>
      <c r="G23" s="445"/>
      <c r="H23" s="445"/>
      <c r="I23" s="445"/>
      <c r="J23" s="445"/>
      <c r="K23" s="75">
        <v>769</v>
      </c>
      <c r="L23" s="185">
        <v>3764.76</v>
      </c>
      <c r="M23" s="186" t="s">
        <v>351</v>
      </c>
    </row>
    <row r="24" spans="1:13" ht="30" customHeight="1" x14ac:dyDescent="0.2">
      <c r="A24" s="184" t="s">
        <v>261</v>
      </c>
      <c r="B24" s="445" t="s">
        <v>262</v>
      </c>
      <c r="C24" s="445"/>
      <c r="D24" s="445"/>
      <c r="E24" s="445"/>
      <c r="F24" s="445"/>
      <c r="G24" s="445"/>
      <c r="H24" s="445"/>
      <c r="I24" s="445"/>
      <c r="J24" s="445"/>
      <c r="K24" s="75">
        <v>1123</v>
      </c>
      <c r="L24" s="185">
        <v>1793.4</v>
      </c>
      <c r="M24" s="186" t="s">
        <v>351</v>
      </c>
    </row>
    <row r="25" spans="1:13" ht="30" customHeight="1" x14ac:dyDescent="0.2">
      <c r="A25" s="184" t="s">
        <v>263</v>
      </c>
      <c r="B25" s="445" t="s">
        <v>264</v>
      </c>
      <c r="C25" s="445"/>
      <c r="D25" s="445"/>
      <c r="E25" s="445"/>
      <c r="F25" s="445"/>
      <c r="G25" s="445"/>
      <c r="H25" s="445"/>
      <c r="I25" s="445"/>
      <c r="J25" s="445"/>
      <c r="K25" s="75">
        <v>4296</v>
      </c>
      <c r="L25" s="185">
        <v>11435.03</v>
      </c>
      <c r="M25" s="186" t="s">
        <v>351</v>
      </c>
    </row>
    <row r="26" spans="1:13" ht="30" customHeight="1" x14ac:dyDescent="0.2">
      <c r="A26" s="184" t="s">
        <v>265</v>
      </c>
      <c r="B26" s="445" t="s">
        <v>266</v>
      </c>
      <c r="C26" s="445"/>
      <c r="D26" s="445"/>
      <c r="E26" s="445"/>
      <c r="F26" s="445"/>
      <c r="G26" s="445"/>
      <c r="H26" s="445"/>
      <c r="I26" s="445"/>
      <c r="J26" s="445"/>
      <c r="K26" s="75">
        <v>5580</v>
      </c>
      <c r="L26" s="185">
        <v>13261.81</v>
      </c>
      <c r="M26" s="76" t="s">
        <v>351</v>
      </c>
    </row>
    <row r="27" spans="1:13" ht="30" customHeight="1" x14ac:dyDescent="0.2">
      <c r="A27" s="184" t="s">
        <v>267</v>
      </c>
      <c r="B27" s="445" t="s">
        <v>268</v>
      </c>
      <c r="C27" s="445"/>
      <c r="D27" s="445"/>
      <c r="E27" s="445"/>
      <c r="F27" s="445"/>
      <c r="G27" s="445"/>
      <c r="H27" s="445"/>
      <c r="I27" s="445"/>
      <c r="J27" s="445"/>
      <c r="K27" s="75">
        <v>3318</v>
      </c>
      <c r="L27" s="185">
        <v>9932.0300000000007</v>
      </c>
      <c r="M27" s="76" t="s">
        <v>351</v>
      </c>
    </row>
    <row r="28" spans="1:13" ht="30" customHeight="1" x14ac:dyDescent="0.2">
      <c r="A28" s="184" t="s">
        <v>269</v>
      </c>
      <c r="B28" s="445" t="s">
        <v>270</v>
      </c>
      <c r="C28" s="445"/>
      <c r="D28" s="445"/>
      <c r="E28" s="445"/>
      <c r="F28" s="445"/>
      <c r="G28" s="445"/>
      <c r="H28" s="445"/>
      <c r="I28" s="445"/>
      <c r="J28" s="445"/>
      <c r="K28" s="75">
        <v>2212</v>
      </c>
      <c r="L28" s="185">
        <v>7515.77</v>
      </c>
      <c r="M28" s="76" t="s">
        <v>351</v>
      </c>
    </row>
    <row r="29" spans="1:13" ht="30" customHeight="1" x14ac:dyDescent="0.2">
      <c r="A29" s="184" t="s">
        <v>271</v>
      </c>
      <c r="B29" s="445" t="s">
        <v>272</v>
      </c>
      <c r="C29" s="445"/>
      <c r="D29" s="445"/>
      <c r="E29" s="445"/>
      <c r="F29" s="445"/>
      <c r="G29" s="445"/>
      <c r="H29" s="445"/>
      <c r="I29" s="445"/>
      <c r="J29" s="445"/>
      <c r="K29" s="75">
        <v>1531</v>
      </c>
      <c r="L29" s="185">
        <v>199850.71</v>
      </c>
      <c r="M29" s="76" t="s">
        <v>351</v>
      </c>
    </row>
    <row r="30" spans="1:13" ht="30" customHeight="1" x14ac:dyDescent="0.2">
      <c r="A30" s="184" t="s">
        <v>273</v>
      </c>
      <c r="B30" s="445" t="s">
        <v>274</v>
      </c>
      <c r="C30" s="445"/>
      <c r="D30" s="445"/>
      <c r="E30" s="445"/>
      <c r="F30" s="445"/>
      <c r="G30" s="445"/>
      <c r="H30" s="445"/>
      <c r="I30" s="445"/>
      <c r="J30" s="445"/>
      <c r="K30" s="75">
        <v>2544</v>
      </c>
      <c r="L30" s="185">
        <v>40921.599999999999</v>
      </c>
      <c r="M30" s="76" t="s">
        <v>351</v>
      </c>
    </row>
    <row r="31" spans="1:13" ht="30" customHeight="1" x14ac:dyDescent="0.2">
      <c r="A31" s="184" t="s">
        <v>275</v>
      </c>
      <c r="B31" s="445" t="s">
        <v>276</v>
      </c>
      <c r="C31" s="445"/>
      <c r="D31" s="445"/>
      <c r="E31" s="445"/>
      <c r="F31" s="445"/>
      <c r="G31" s="445"/>
      <c r="H31" s="445"/>
      <c r="I31" s="445"/>
      <c r="J31" s="445"/>
      <c r="K31" s="75">
        <v>5151</v>
      </c>
      <c r="L31" s="185" t="s">
        <v>351</v>
      </c>
      <c r="M31" s="76">
        <v>74597.41</v>
      </c>
    </row>
    <row r="32" spans="1:13" ht="30" customHeight="1" x14ac:dyDescent="0.2">
      <c r="A32" s="184" t="s">
        <v>277</v>
      </c>
      <c r="B32" s="445" t="s">
        <v>278</v>
      </c>
      <c r="C32" s="445"/>
      <c r="D32" s="445"/>
      <c r="E32" s="445"/>
      <c r="F32" s="445"/>
      <c r="G32" s="445"/>
      <c r="H32" s="445"/>
      <c r="I32" s="445"/>
      <c r="J32" s="445"/>
      <c r="K32" s="75">
        <v>0</v>
      </c>
      <c r="L32" s="185">
        <v>0</v>
      </c>
      <c r="M32" s="76" t="s">
        <v>351</v>
      </c>
    </row>
    <row r="33" spans="1:13" ht="30" customHeight="1" x14ac:dyDescent="0.2">
      <c r="A33" s="184" t="s">
        <v>279</v>
      </c>
      <c r="B33" s="445" t="s">
        <v>280</v>
      </c>
      <c r="C33" s="445"/>
      <c r="D33" s="445"/>
      <c r="E33" s="445"/>
      <c r="F33" s="445"/>
      <c r="G33" s="445"/>
      <c r="H33" s="445"/>
      <c r="I33" s="445"/>
      <c r="J33" s="445"/>
      <c r="K33" s="75">
        <v>459</v>
      </c>
      <c r="L33" s="185">
        <v>2763.17</v>
      </c>
      <c r="M33" s="186" t="s">
        <v>351</v>
      </c>
    </row>
    <row r="34" spans="1:13" ht="30" customHeight="1" x14ac:dyDescent="0.2">
      <c r="A34" s="184" t="s">
        <v>281</v>
      </c>
      <c r="B34" s="445" t="s">
        <v>282</v>
      </c>
      <c r="C34" s="445"/>
      <c r="D34" s="445"/>
      <c r="E34" s="445"/>
      <c r="F34" s="445"/>
      <c r="G34" s="445"/>
      <c r="H34" s="445"/>
      <c r="I34" s="445"/>
      <c r="J34" s="445"/>
      <c r="K34" s="75">
        <v>13</v>
      </c>
      <c r="L34" s="185">
        <v>139.49</v>
      </c>
      <c r="M34" s="186" t="s">
        <v>351</v>
      </c>
    </row>
    <row r="35" spans="1:13" ht="30" customHeight="1" x14ac:dyDescent="0.2">
      <c r="A35" s="184" t="s">
        <v>283</v>
      </c>
      <c r="B35" s="445" t="s">
        <v>284</v>
      </c>
      <c r="C35" s="445"/>
      <c r="D35" s="445"/>
      <c r="E35" s="445"/>
      <c r="F35" s="445"/>
      <c r="G35" s="445"/>
      <c r="H35" s="445"/>
      <c r="I35" s="445"/>
      <c r="J35" s="445"/>
      <c r="K35" s="75">
        <v>30</v>
      </c>
      <c r="L35" s="185">
        <v>1740.4</v>
      </c>
      <c r="M35" s="186" t="s">
        <v>351</v>
      </c>
    </row>
  </sheetData>
  <sheetProtection password="C43B" sheet="1" objects="1" scenarios="1"/>
  <mergeCells count="33">
    <mergeCell ref="B35:J35"/>
    <mergeCell ref="B29:J29"/>
    <mergeCell ref="B30:J30"/>
    <mergeCell ref="B31:J31"/>
    <mergeCell ref="B32:J32"/>
    <mergeCell ref="B33:J33"/>
    <mergeCell ref="B34:J34"/>
    <mergeCell ref="B28:J28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16:J16"/>
    <mergeCell ref="A1:M2"/>
    <mergeCell ref="A4:J5"/>
    <mergeCell ref="K4:M4"/>
    <mergeCell ref="B7:J7"/>
    <mergeCell ref="B8:J8"/>
    <mergeCell ref="B10:J10"/>
    <mergeCell ref="B11:J11"/>
    <mergeCell ref="B12:J12"/>
    <mergeCell ref="B13:J13"/>
    <mergeCell ref="B14:J14"/>
    <mergeCell ref="B15:J15"/>
    <mergeCell ref="A3:B3"/>
    <mergeCell ref="B9:J9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rowBreaks count="1" manualBreakCount="1">
    <brk id="26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>
    <pageSetUpPr fitToPage="1"/>
  </sheetPr>
  <dimension ref="A1:N13"/>
  <sheetViews>
    <sheetView showGridLines="0" zoomScale="75" zoomScaleNormal="75" workbookViewId="0">
      <pane ySplit="6" topLeftCell="A7" activePane="bottomLeft" state="frozen"/>
      <selection pane="bottomLeft" activeCell="A7" sqref="A7"/>
    </sheetView>
  </sheetViews>
  <sheetFormatPr defaultColWidth="8" defaultRowHeight="17.100000000000001" customHeight="1" x14ac:dyDescent="0.2"/>
  <cols>
    <col min="1" max="1" width="11.125" style="187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423" t="s">
        <v>578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177"/>
    </row>
    <row r="2" spans="1:14" ht="17.100000000000001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177"/>
    </row>
    <row r="3" spans="1:14" ht="17.100000000000001" customHeight="1" x14ac:dyDescent="0.2">
      <c r="A3" s="423" t="s">
        <v>291</v>
      </c>
      <c r="B3" s="423"/>
    </row>
    <row r="4" spans="1:14" ht="17.100000000000001" customHeight="1" x14ac:dyDescent="0.2">
      <c r="A4" s="446" t="s">
        <v>507</v>
      </c>
      <c r="B4" s="446"/>
      <c r="C4" s="446"/>
      <c r="D4" s="446"/>
      <c r="E4" s="446"/>
      <c r="F4" s="446"/>
      <c r="G4" s="446"/>
      <c r="H4" s="446"/>
      <c r="I4" s="446"/>
      <c r="J4" s="447"/>
      <c r="K4" s="448" t="s">
        <v>219</v>
      </c>
      <c r="L4" s="446"/>
      <c r="M4" s="446"/>
    </row>
    <row r="5" spans="1:14" ht="17.100000000000001" customHeight="1" x14ac:dyDescent="0.2">
      <c r="A5" s="446"/>
      <c r="B5" s="446"/>
      <c r="C5" s="446"/>
      <c r="D5" s="446"/>
      <c r="E5" s="446"/>
      <c r="F5" s="446"/>
      <c r="G5" s="446"/>
      <c r="H5" s="446"/>
      <c r="I5" s="446"/>
      <c r="J5" s="447"/>
      <c r="K5" s="178" t="s">
        <v>226</v>
      </c>
      <c r="L5" s="178" t="s">
        <v>224</v>
      </c>
      <c r="M5" s="178" t="s">
        <v>227</v>
      </c>
    </row>
    <row r="6" spans="1:14" ht="17.100000000000001" customHeight="1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8"/>
      <c r="L6" s="178" t="s">
        <v>228</v>
      </c>
      <c r="M6" s="178" t="s">
        <v>288</v>
      </c>
    </row>
    <row r="7" spans="1:14" ht="30" customHeight="1" x14ac:dyDescent="0.2">
      <c r="A7" s="184" t="s">
        <v>426</v>
      </c>
      <c r="B7" s="445" t="s">
        <v>427</v>
      </c>
      <c r="C7" s="445"/>
      <c r="D7" s="445"/>
      <c r="E7" s="445"/>
      <c r="F7" s="445"/>
      <c r="G7" s="445"/>
      <c r="H7" s="445"/>
      <c r="I7" s="445"/>
      <c r="J7" s="445"/>
      <c r="K7" s="75">
        <v>1712</v>
      </c>
      <c r="L7" s="185">
        <v>617.16</v>
      </c>
      <c r="M7" s="76" t="s">
        <v>351</v>
      </c>
    </row>
    <row r="8" spans="1:14" ht="30" customHeight="1" x14ac:dyDescent="0.2">
      <c r="A8" s="184" t="s">
        <v>428</v>
      </c>
      <c r="B8" s="445" t="s">
        <v>429</v>
      </c>
      <c r="C8" s="445"/>
      <c r="D8" s="445"/>
      <c r="E8" s="445"/>
      <c r="F8" s="445"/>
      <c r="G8" s="445"/>
      <c r="H8" s="445"/>
      <c r="I8" s="445"/>
      <c r="J8" s="445"/>
      <c r="K8" s="75">
        <v>66</v>
      </c>
      <c r="L8" s="185">
        <v>42.89</v>
      </c>
      <c r="M8" s="76" t="s">
        <v>351</v>
      </c>
    </row>
    <row r="9" spans="1:14" ht="30" customHeight="1" x14ac:dyDescent="0.2">
      <c r="A9" s="184" t="s">
        <v>430</v>
      </c>
      <c r="B9" s="445" t="s">
        <v>431</v>
      </c>
      <c r="C9" s="445"/>
      <c r="D9" s="445"/>
      <c r="E9" s="445"/>
      <c r="F9" s="445"/>
      <c r="G9" s="445"/>
      <c r="H9" s="445"/>
      <c r="I9" s="445"/>
      <c r="J9" s="445"/>
      <c r="K9" s="75">
        <v>41</v>
      </c>
      <c r="L9" s="185">
        <v>20.64</v>
      </c>
      <c r="M9" s="76" t="s">
        <v>351</v>
      </c>
    </row>
    <row r="10" spans="1:14" ht="30" customHeight="1" x14ac:dyDescent="0.2">
      <c r="A10" s="184" t="s">
        <v>432</v>
      </c>
      <c r="B10" s="445" t="s">
        <v>433</v>
      </c>
      <c r="C10" s="445"/>
      <c r="D10" s="445"/>
      <c r="E10" s="445"/>
      <c r="F10" s="445"/>
      <c r="G10" s="445"/>
      <c r="H10" s="445"/>
      <c r="I10" s="445"/>
      <c r="J10" s="445"/>
      <c r="K10" s="75">
        <v>35</v>
      </c>
      <c r="L10" s="185">
        <v>30.31</v>
      </c>
      <c r="M10" s="76" t="s">
        <v>351</v>
      </c>
    </row>
    <row r="11" spans="1:14" ht="30" customHeight="1" x14ac:dyDescent="0.2">
      <c r="A11" s="184" t="s">
        <v>434</v>
      </c>
      <c r="B11" s="445" t="s">
        <v>435</v>
      </c>
      <c r="C11" s="445"/>
      <c r="D11" s="445"/>
      <c r="E11" s="445"/>
      <c r="F11" s="445"/>
      <c r="G11" s="445"/>
      <c r="H11" s="445"/>
      <c r="I11" s="445"/>
      <c r="J11" s="445"/>
      <c r="K11" s="75">
        <v>83</v>
      </c>
      <c r="L11" s="185">
        <v>86.18</v>
      </c>
      <c r="M11" s="76" t="s">
        <v>351</v>
      </c>
    </row>
    <row r="12" spans="1:14" ht="30" customHeight="1" x14ac:dyDescent="0.2">
      <c r="A12" s="184" t="s">
        <v>436</v>
      </c>
      <c r="B12" s="445" t="s">
        <v>437</v>
      </c>
      <c r="C12" s="445"/>
      <c r="D12" s="445"/>
      <c r="E12" s="445"/>
      <c r="F12" s="445"/>
      <c r="G12" s="445"/>
      <c r="H12" s="445"/>
      <c r="I12" s="445"/>
      <c r="J12" s="445"/>
      <c r="K12" s="75">
        <v>20</v>
      </c>
      <c r="L12" s="185">
        <v>1078.1300000000001</v>
      </c>
      <c r="M12" s="76" t="s">
        <v>351</v>
      </c>
    </row>
    <row r="13" spans="1:14" ht="30" customHeight="1" x14ac:dyDescent="0.2">
      <c r="A13" s="184" t="s">
        <v>438</v>
      </c>
      <c r="B13" s="445" t="s">
        <v>439</v>
      </c>
      <c r="C13" s="445"/>
      <c r="D13" s="445"/>
      <c r="E13" s="445"/>
      <c r="F13" s="445"/>
      <c r="G13" s="445"/>
      <c r="H13" s="445"/>
      <c r="I13" s="445"/>
      <c r="J13" s="445"/>
      <c r="K13" s="75">
        <v>21</v>
      </c>
      <c r="L13" s="185">
        <v>777.08</v>
      </c>
      <c r="M13" s="76" t="s">
        <v>351</v>
      </c>
    </row>
  </sheetData>
  <sheetProtection password="C43B" sheet="1" objects="1" scenarios="1"/>
  <mergeCells count="11">
    <mergeCell ref="B11:J11"/>
    <mergeCell ref="B12:J12"/>
    <mergeCell ref="B13:J13"/>
    <mergeCell ref="A1:M2"/>
    <mergeCell ref="A3:B3"/>
    <mergeCell ref="A4:J5"/>
    <mergeCell ref="K4:M4"/>
    <mergeCell ref="B7:J7"/>
    <mergeCell ref="B8:J8"/>
    <mergeCell ref="B9:J9"/>
    <mergeCell ref="B10:J10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>
    <pageSetUpPr fitToPage="1"/>
  </sheetPr>
  <dimension ref="A1:AA12"/>
  <sheetViews>
    <sheetView showGridLines="0" workbookViewId="0">
      <selection sqref="A1:F1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9.875" style="111" bestFit="1" customWidth="1"/>
    <col min="5" max="5" width="9" style="111"/>
    <col min="6" max="6" width="10.375" style="111" bestFit="1" customWidth="1"/>
    <col min="7" max="16384" width="9" style="111"/>
  </cols>
  <sheetData>
    <row r="1" spans="1:27" ht="15" customHeight="1" x14ac:dyDescent="0.25">
      <c r="A1" s="423" t="s">
        <v>579</v>
      </c>
      <c r="B1" s="423"/>
      <c r="C1" s="423"/>
      <c r="D1" s="423"/>
      <c r="E1" s="423"/>
      <c r="F1" s="423"/>
      <c r="AA1" s="188" t="s">
        <v>580</v>
      </c>
    </row>
    <row r="2" spans="1:27" x14ac:dyDescent="0.25">
      <c r="A2" s="171"/>
      <c r="B2" s="171"/>
      <c r="C2" s="171"/>
      <c r="D2" s="171"/>
      <c r="E2" s="171"/>
      <c r="AA2" s="189" t="s">
        <v>581</v>
      </c>
    </row>
    <row r="3" spans="1:27" x14ac:dyDescent="0.25">
      <c r="B3" s="188"/>
      <c r="D3" s="188"/>
    </row>
    <row r="4" spans="1:27" x14ac:dyDescent="0.25">
      <c r="A4" s="190"/>
      <c r="B4" s="450">
        <v>2019</v>
      </c>
      <c r="C4" s="451"/>
      <c r="D4" s="450">
        <v>2018</v>
      </c>
      <c r="E4" s="451"/>
      <c r="F4" s="191" t="s">
        <v>352</v>
      </c>
    </row>
    <row r="5" spans="1:27" x14ac:dyDescent="0.25">
      <c r="A5" s="192" t="s">
        <v>285</v>
      </c>
      <c r="B5" s="192" t="s">
        <v>226</v>
      </c>
      <c r="C5" s="192" t="s">
        <v>286</v>
      </c>
      <c r="D5" s="192" t="s">
        <v>226</v>
      </c>
      <c r="E5" s="192" t="s">
        <v>286</v>
      </c>
      <c r="F5" s="193" t="s">
        <v>286</v>
      </c>
    </row>
    <row r="6" spans="1:27" x14ac:dyDescent="0.25">
      <c r="A6" s="194" t="s">
        <v>346</v>
      </c>
      <c r="B6" s="63">
        <v>89058</v>
      </c>
      <c r="C6" s="195">
        <f>+B6/$B$12</f>
        <v>0.48528474201300154</v>
      </c>
      <c r="D6" s="63">
        <v>89303</v>
      </c>
      <c r="E6" s="195">
        <f>+D6/$D$12</f>
        <v>0.48773068121617269</v>
      </c>
      <c r="F6" s="196">
        <f>(+B6-D6)/D6</f>
        <v>-2.7434688644278468E-3</v>
      </c>
    </row>
    <row r="7" spans="1:27" x14ac:dyDescent="0.25">
      <c r="A7" s="194" t="s">
        <v>347</v>
      </c>
      <c r="B7" s="63">
        <v>43061</v>
      </c>
      <c r="C7" s="195">
        <f t="shared" ref="C7:C11" si="0">+B7/$B$12</f>
        <v>0.23464311208225941</v>
      </c>
      <c r="D7" s="63">
        <v>42953</v>
      </c>
      <c r="E7" s="195">
        <f t="shared" ref="E7:E11" si="1">+D7/$D$12</f>
        <v>0.23458893822467627</v>
      </c>
      <c r="F7" s="196">
        <f t="shared" ref="F7:F12" si="2">(+B7-D7)/D7</f>
        <v>2.5143761786138338E-3</v>
      </c>
    </row>
    <row r="8" spans="1:27" x14ac:dyDescent="0.25">
      <c r="A8" s="194" t="s">
        <v>348</v>
      </c>
      <c r="B8" s="63">
        <v>10672</v>
      </c>
      <c r="C8" s="195">
        <f t="shared" si="0"/>
        <v>5.8152650708108787E-2</v>
      </c>
      <c r="D8" s="63">
        <v>10685</v>
      </c>
      <c r="E8" s="195">
        <f t="shared" si="1"/>
        <v>5.8356408281858445E-2</v>
      </c>
      <c r="F8" s="196">
        <f t="shared" si="2"/>
        <v>-1.2166588675713618E-3</v>
      </c>
    </row>
    <row r="9" spans="1:27" x14ac:dyDescent="0.25">
      <c r="A9" s="194" t="s">
        <v>349</v>
      </c>
      <c r="B9" s="63">
        <v>23848</v>
      </c>
      <c r="C9" s="195">
        <f t="shared" si="0"/>
        <v>0.12994981391369737</v>
      </c>
      <c r="D9" s="63">
        <v>23572</v>
      </c>
      <c r="E9" s="195">
        <f t="shared" si="1"/>
        <v>0.12873909742816728</v>
      </c>
      <c r="F9" s="196">
        <f t="shared" si="2"/>
        <v>1.1708807059222807E-2</v>
      </c>
    </row>
    <row r="10" spans="1:27" x14ac:dyDescent="0.25">
      <c r="A10" s="194" t="s">
        <v>350</v>
      </c>
      <c r="B10" s="63">
        <v>4711</v>
      </c>
      <c r="C10" s="195">
        <f t="shared" si="0"/>
        <v>2.5670646316145098E-2</v>
      </c>
      <c r="D10" s="63">
        <v>4643</v>
      </c>
      <c r="E10" s="195">
        <f t="shared" si="1"/>
        <v>2.5357866509374709E-2</v>
      </c>
      <c r="F10" s="196">
        <f t="shared" si="2"/>
        <v>1.4645703209132027E-2</v>
      </c>
    </row>
    <row r="11" spans="1:27" x14ac:dyDescent="0.25">
      <c r="A11" s="194" t="s">
        <v>422</v>
      </c>
      <c r="B11" s="63">
        <v>12167</v>
      </c>
      <c r="C11" s="195">
        <f t="shared" si="0"/>
        <v>6.6299034966787823E-2</v>
      </c>
      <c r="D11" s="63">
        <v>11943</v>
      </c>
      <c r="E11" s="195">
        <f t="shared" si="1"/>
        <v>6.5227008339750633E-2</v>
      </c>
      <c r="F11" s="196">
        <f t="shared" si="2"/>
        <v>1.8755756510089591E-2</v>
      </c>
    </row>
    <row r="12" spans="1:27" x14ac:dyDescent="0.25">
      <c r="A12" s="197" t="s">
        <v>287</v>
      </c>
      <c r="B12" s="198">
        <v>183517</v>
      </c>
      <c r="C12" s="199">
        <f>SUM(C6:C11)</f>
        <v>1</v>
      </c>
      <c r="D12" s="198">
        <v>183099</v>
      </c>
      <c r="E12" s="199">
        <f>SUM(E6:E11)</f>
        <v>0.99999999999999989</v>
      </c>
      <c r="F12" s="200">
        <f t="shared" si="2"/>
        <v>2.2829179842598813E-3</v>
      </c>
    </row>
  </sheetData>
  <sheetProtection password="C43B" sheet="1" objects="1" scenarios="1"/>
  <mergeCells count="3">
    <mergeCell ref="B4:C4"/>
    <mergeCell ref="D4:E4"/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&amp;R&amp;8Pág. &amp;P /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>
    <pageSetUpPr fitToPage="1"/>
  </sheetPr>
  <dimension ref="A1:AA12"/>
  <sheetViews>
    <sheetView showGridLines="0" workbookViewId="0">
      <selection sqref="A1:G2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13" style="111" bestFit="1" customWidth="1"/>
    <col min="5" max="5" width="8.625" style="111" bestFit="1" customWidth="1"/>
    <col min="6" max="6" width="9" style="111"/>
    <col min="7" max="7" width="10.25" style="111" bestFit="1" customWidth="1"/>
    <col min="8" max="8" width="11.5" style="111" bestFit="1" customWidth="1"/>
    <col min="9" max="9" width="14.75" style="111" bestFit="1" customWidth="1"/>
    <col min="10" max="16384" width="9" style="111"/>
  </cols>
  <sheetData>
    <row r="1" spans="1:27" ht="15" customHeight="1" x14ac:dyDescent="0.25">
      <c r="A1" s="423" t="s">
        <v>582</v>
      </c>
      <c r="B1" s="423"/>
      <c r="C1" s="423"/>
      <c r="D1" s="423"/>
      <c r="E1" s="423"/>
      <c r="F1" s="423"/>
      <c r="G1" s="423"/>
      <c r="AA1" s="189" t="s">
        <v>583</v>
      </c>
    </row>
    <row r="2" spans="1:27" x14ac:dyDescent="0.25">
      <c r="A2" s="423"/>
      <c r="B2" s="423"/>
      <c r="C2" s="423"/>
      <c r="D2" s="423"/>
      <c r="E2" s="423"/>
      <c r="F2" s="423"/>
      <c r="G2" s="423"/>
      <c r="AA2" s="189" t="s">
        <v>584</v>
      </c>
    </row>
    <row r="3" spans="1:27" x14ac:dyDescent="0.25">
      <c r="AA3" s="189" t="s">
        <v>585</v>
      </c>
    </row>
    <row r="4" spans="1:27" x14ac:dyDescent="0.25">
      <c r="A4" s="433" t="s">
        <v>285</v>
      </c>
      <c r="B4" s="452">
        <v>2019</v>
      </c>
      <c r="C4" s="453"/>
      <c r="D4" s="453"/>
      <c r="E4" s="453"/>
      <c r="F4" s="452">
        <v>2018</v>
      </c>
      <c r="G4" s="453"/>
      <c r="H4" s="453"/>
      <c r="I4" s="453"/>
      <c r="AA4" s="189" t="s">
        <v>586</v>
      </c>
    </row>
    <row r="5" spans="1:27" x14ac:dyDescent="0.25">
      <c r="A5" s="433"/>
      <c r="B5" s="454" t="s">
        <v>219</v>
      </c>
      <c r="C5" s="455"/>
      <c r="D5" s="454" t="s">
        <v>224</v>
      </c>
      <c r="E5" s="456"/>
      <c r="F5" s="454" t="s">
        <v>219</v>
      </c>
      <c r="G5" s="455"/>
      <c r="H5" s="454" t="s">
        <v>224</v>
      </c>
      <c r="I5" s="456"/>
    </row>
    <row r="6" spans="1:27" x14ac:dyDescent="0.25">
      <c r="A6" s="433"/>
      <c r="B6" s="201" t="s">
        <v>226</v>
      </c>
      <c r="C6" s="192" t="s">
        <v>286</v>
      </c>
      <c r="D6" s="192" t="s">
        <v>228</v>
      </c>
      <c r="E6" s="202" t="s">
        <v>286</v>
      </c>
      <c r="F6" s="201" t="s">
        <v>226</v>
      </c>
      <c r="G6" s="192" t="s">
        <v>286</v>
      </c>
      <c r="H6" s="192" t="s">
        <v>228</v>
      </c>
      <c r="I6" s="202" t="s">
        <v>286</v>
      </c>
    </row>
    <row r="7" spans="1:27" x14ac:dyDescent="0.25">
      <c r="A7" s="203" t="s">
        <v>346</v>
      </c>
      <c r="B7" s="63">
        <v>46718</v>
      </c>
      <c r="C7" s="195">
        <f>+B7/$B$12</f>
        <v>0.50520692526467181</v>
      </c>
      <c r="D7" s="63">
        <v>401391.94</v>
      </c>
      <c r="E7" s="195">
        <f>+D7/$D$12</f>
        <v>0.13641423722469714</v>
      </c>
      <c r="F7" s="63">
        <v>45294</v>
      </c>
      <c r="G7" s="195">
        <f>+F7/$F$12</f>
        <v>0.50270810210876804</v>
      </c>
      <c r="H7" s="63">
        <v>404238.06</v>
      </c>
      <c r="I7" s="196">
        <f>+H7/$H$12</f>
        <v>0.1396858359109342</v>
      </c>
    </row>
    <row r="8" spans="1:27" x14ac:dyDescent="0.25">
      <c r="A8" s="203" t="s">
        <v>347</v>
      </c>
      <c r="B8" s="63">
        <v>19189</v>
      </c>
      <c r="C8" s="195">
        <f t="shared" ref="C8:C11" si="0">+B8/$B$12</f>
        <v>0.20750921890714047</v>
      </c>
      <c r="D8" s="63">
        <v>323166.34999999998</v>
      </c>
      <c r="E8" s="195">
        <f t="shared" ref="E8:E11" si="1">+D8/$D$12</f>
        <v>0.10982903924762293</v>
      </c>
      <c r="F8" s="63">
        <v>18754</v>
      </c>
      <c r="G8" s="195">
        <f t="shared" ref="G8:G11" si="2">+F8/$F$12</f>
        <v>0.2081465038845727</v>
      </c>
      <c r="H8" s="63">
        <v>315711.71000000002</v>
      </c>
      <c r="I8" s="196">
        <f t="shared" ref="I8:I11" si="3">+H8/$H$12</f>
        <v>0.10909525470763552</v>
      </c>
    </row>
    <row r="9" spans="1:27" x14ac:dyDescent="0.25">
      <c r="A9" s="203" t="s">
        <v>348</v>
      </c>
      <c r="B9" s="63">
        <v>6364</v>
      </c>
      <c r="C9" s="195">
        <f t="shared" si="0"/>
        <v>6.882008802569399E-2</v>
      </c>
      <c r="D9" s="63">
        <v>300557.21000000002</v>
      </c>
      <c r="E9" s="195">
        <f t="shared" si="1"/>
        <v>0.10214525619157455</v>
      </c>
      <c r="F9" s="63">
        <v>6317</v>
      </c>
      <c r="G9" s="195">
        <f t="shared" si="2"/>
        <v>7.0110987791342949E-2</v>
      </c>
      <c r="H9" s="63">
        <v>293947.28000000003</v>
      </c>
      <c r="I9" s="196">
        <f t="shared" si="3"/>
        <v>0.10157448192915193</v>
      </c>
    </row>
    <row r="10" spans="1:27" x14ac:dyDescent="0.25">
      <c r="A10" s="203" t="s">
        <v>349</v>
      </c>
      <c r="B10" s="63">
        <v>17551</v>
      </c>
      <c r="C10" s="195">
        <f t="shared" si="0"/>
        <v>0.189795940436668</v>
      </c>
      <c r="D10" s="63">
        <v>1867069.31</v>
      </c>
      <c r="E10" s="195">
        <f t="shared" si="1"/>
        <v>0.63452902360045305</v>
      </c>
      <c r="F10" s="63">
        <v>17090</v>
      </c>
      <c r="G10" s="195">
        <f t="shared" si="2"/>
        <v>0.18967813540510545</v>
      </c>
      <c r="H10" s="63">
        <v>1830583.56</v>
      </c>
      <c r="I10" s="196">
        <f t="shared" si="3"/>
        <v>0.6325643725467458</v>
      </c>
    </row>
    <row r="11" spans="1:27" x14ac:dyDescent="0.25">
      <c r="A11" s="203" t="s">
        <v>350</v>
      </c>
      <c r="B11" s="63">
        <v>2651</v>
      </c>
      <c r="C11" s="195">
        <f t="shared" si="0"/>
        <v>2.8667827365825699E-2</v>
      </c>
      <c r="D11" s="63">
        <v>50264.22</v>
      </c>
      <c r="E11" s="195">
        <f t="shared" si="1"/>
        <v>1.708244373565241E-2</v>
      </c>
      <c r="F11" s="63">
        <v>2645</v>
      </c>
      <c r="G11" s="195">
        <f t="shared" si="2"/>
        <v>2.9356270810210878E-2</v>
      </c>
      <c r="H11" s="63">
        <v>49428.12</v>
      </c>
      <c r="I11" s="196">
        <f t="shared" si="3"/>
        <v>1.7080054905532559E-2</v>
      </c>
    </row>
    <row r="12" spans="1:27" x14ac:dyDescent="0.25">
      <c r="A12" s="197" t="s">
        <v>287</v>
      </c>
      <c r="B12" s="198">
        <v>92473</v>
      </c>
      <c r="C12" s="199">
        <f>SUM(C7:C11)</f>
        <v>1</v>
      </c>
      <c r="D12" s="198">
        <v>2942449.03</v>
      </c>
      <c r="E12" s="199">
        <f>SUM(E7:E11)</f>
        <v>1.0000000000000002</v>
      </c>
      <c r="F12" s="198">
        <v>90100</v>
      </c>
      <c r="G12" s="199">
        <f>SUM(G7:G11)</f>
        <v>1</v>
      </c>
      <c r="H12" s="198">
        <v>2893908.73</v>
      </c>
      <c r="I12" s="199">
        <f>SUM(I7:I11)</f>
        <v>1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8">
    <mergeCell ref="F4:I4"/>
    <mergeCell ref="F5:G5"/>
    <mergeCell ref="H5:I5"/>
    <mergeCell ref="A4:A6"/>
    <mergeCell ref="B4:E4"/>
    <mergeCell ref="B5:C5"/>
    <mergeCell ref="D5:E5"/>
    <mergeCell ref="A1:G2"/>
  </mergeCells>
  <printOptions horizontalCentered="1"/>
  <pageMargins left="0" right="0" top="0.9055118110236221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>
    <pageSetUpPr fitToPage="1"/>
  </sheetPr>
  <dimension ref="A1:AA12"/>
  <sheetViews>
    <sheetView showGridLines="0" workbookViewId="0">
      <selection sqref="A1:G2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13" style="111" bestFit="1" customWidth="1"/>
    <col min="5" max="5" width="8.625" style="111" bestFit="1" customWidth="1"/>
    <col min="6" max="7" width="9" style="111"/>
    <col min="8" max="8" width="9.875" style="111" bestFit="1" customWidth="1"/>
    <col min="9" max="16384" width="9" style="111"/>
  </cols>
  <sheetData>
    <row r="1" spans="1:27" ht="15" customHeight="1" x14ac:dyDescent="0.25">
      <c r="A1" s="423" t="s">
        <v>587</v>
      </c>
      <c r="B1" s="423"/>
      <c r="C1" s="423"/>
      <c r="D1" s="423"/>
      <c r="E1" s="423"/>
      <c r="F1" s="423"/>
      <c r="G1" s="423"/>
      <c r="AA1" s="189" t="s">
        <v>589</v>
      </c>
    </row>
    <row r="2" spans="1:27" x14ac:dyDescent="0.25">
      <c r="A2" s="423"/>
      <c r="B2" s="423"/>
      <c r="C2" s="423"/>
      <c r="D2" s="423"/>
      <c r="E2" s="423"/>
      <c r="F2" s="423"/>
      <c r="G2" s="423"/>
      <c r="AA2" s="188" t="s">
        <v>590</v>
      </c>
    </row>
    <row r="3" spans="1:27" x14ac:dyDescent="0.25">
      <c r="AA3" s="189" t="s">
        <v>591</v>
      </c>
    </row>
    <row r="4" spans="1:27" x14ac:dyDescent="0.25">
      <c r="A4" s="433" t="s">
        <v>285</v>
      </c>
      <c r="B4" s="452">
        <v>2019</v>
      </c>
      <c r="C4" s="453"/>
      <c r="D4" s="453"/>
      <c r="E4" s="453"/>
      <c r="F4" s="452">
        <v>2018</v>
      </c>
      <c r="G4" s="453"/>
      <c r="H4" s="453"/>
      <c r="I4" s="453"/>
      <c r="AA4" s="188" t="s">
        <v>592</v>
      </c>
    </row>
    <row r="5" spans="1:27" x14ac:dyDescent="0.25">
      <c r="A5" s="433"/>
      <c r="B5" s="454" t="s">
        <v>219</v>
      </c>
      <c r="C5" s="455"/>
      <c r="D5" s="454" t="s">
        <v>224</v>
      </c>
      <c r="E5" s="456"/>
      <c r="F5" s="454" t="s">
        <v>219</v>
      </c>
      <c r="G5" s="455"/>
      <c r="H5" s="454" t="s">
        <v>224</v>
      </c>
      <c r="I5" s="456"/>
    </row>
    <row r="6" spans="1:27" x14ac:dyDescent="0.25">
      <c r="A6" s="433"/>
      <c r="B6" s="201" t="s">
        <v>226</v>
      </c>
      <c r="C6" s="192" t="s">
        <v>286</v>
      </c>
      <c r="D6" s="192" t="s">
        <v>228</v>
      </c>
      <c r="E6" s="202" t="s">
        <v>286</v>
      </c>
      <c r="F6" s="201" t="s">
        <v>226</v>
      </c>
      <c r="G6" s="192" t="s">
        <v>286</v>
      </c>
      <c r="H6" s="192" t="s">
        <v>228</v>
      </c>
      <c r="I6" s="202" t="s">
        <v>286</v>
      </c>
    </row>
    <row r="7" spans="1:27" x14ac:dyDescent="0.25">
      <c r="A7" s="203" t="s">
        <v>346</v>
      </c>
      <c r="B7" s="63">
        <v>30438</v>
      </c>
      <c r="C7" s="195">
        <f>+B7/$B$12</f>
        <v>0.55273480061015468</v>
      </c>
      <c r="D7" s="63">
        <v>70763.649999999994</v>
      </c>
      <c r="E7" s="195">
        <f>+D7/$D$12</f>
        <v>0.55953789740679105</v>
      </c>
      <c r="F7" s="63">
        <v>33101</v>
      </c>
      <c r="G7" s="195">
        <f>+F7/$F$12</f>
        <v>0.559544939736633</v>
      </c>
      <c r="H7" s="63">
        <v>78764.53</v>
      </c>
      <c r="I7" s="196">
        <f>+H7/$H$12</f>
        <v>0.56639694606206326</v>
      </c>
    </row>
    <row r="8" spans="1:27" x14ac:dyDescent="0.25">
      <c r="A8" s="203" t="s">
        <v>347</v>
      </c>
      <c r="B8" s="63">
        <v>18093</v>
      </c>
      <c r="C8" s="195">
        <f t="shared" ref="C8:C11" si="0">+B8/$B$12</f>
        <v>0.32855741991719328</v>
      </c>
      <c r="D8" s="63">
        <v>36307.46</v>
      </c>
      <c r="E8" s="195">
        <f t="shared" ref="E8:E11" si="1">+D8/$D$12</f>
        <v>0.28708807175126166</v>
      </c>
      <c r="F8" s="63">
        <v>19063</v>
      </c>
      <c r="G8" s="195">
        <f t="shared" ref="G8:G11" si="2">+F8/$F$12</f>
        <v>0.32224419764355866</v>
      </c>
      <c r="H8" s="63">
        <v>38843.49</v>
      </c>
      <c r="I8" s="196">
        <f t="shared" ref="I8:I11" si="3">+H8/$H$12</f>
        <v>0.27932413372354653</v>
      </c>
    </row>
    <row r="9" spans="1:27" x14ac:dyDescent="0.25">
      <c r="A9" s="203" t="s">
        <v>348</v>
      </c>
      <c r="B9" s="63">
        <v>2706</v>
      </c>
      <c r="C9" s="195">
        <f t="shared" si="0"/>
        <v>4.9139246023098715E-2</v>
      </c>
      <c r="D9" s="63">
        <v>7002.05</v>
      </c>
      <c r="E9" s="195">
        <f t="shared" si="1"/>
        <v>5.5366170831171388E-2</v>
      </c>
      <c r="F9" s="63">
        <v>2818</v>
      </c>
      <c r="G9" s="195">
        <f t="shared" si="2"/>
        <v>4.7635951789306422E-2</v>
      </c>
      <c r="H9" s="63">
        <v>7283.61</v>
      </c>
      <c r="I9" s="196">
        <f t="shared" si="3"/>
        <v>5.2376551479544217E-2</v>
      </c>
    </row>
    <row r="10" spans="1:27" x14ac:dyDescent="0.25">
      <c r="A10" s="203" t="s">
        <v>349</v>
      </c>
      <c r="B10" s="63">
        <v>3185</v>
      </c>
      <c r="C10" s="195">
        <f t="shared" si="0"/>
        <v>5.7837582625118039E-2</v>
      </c>
      <c r="D10" s="63">
        <v>9092.48</v>
      </c>
      <c r="E10" s="195">
        <f t="shared" si="1"/>
        <v>7.1895487886977277E-2</v>
      </c>
      <c r="F10" s="63">
        <v>3464</v>
      </c>
      <c r="G10" s="195">
        <f t="shared" si="2"/>
        <v>5.8556045776493058E-2</v>
      </c>
      <c r="H10" s="63">
        <v>10612</v>
      </c>
      <c r="I10" s="196">
        <f t="shared" si="3"/>
        <v>7.6311055136247447E-2</v>
      </c>
    </row>
    <row r="11" spans="1:27" x14ac:dyDescent="0.25">
      <c r="A11" s="203" t="s">
        <v>350</v>
      </c>
      <c r="B11" s="63">
        <v>646</v>
      </c>
      <c r="C11" s="195">
        <f t="shared" si="0"/>
        <v>1.1730950824435244E-2</v>
      </c>
      <c r="D11" s="63">
        <v>3302.38</v>
      </c>
      <c r="E11" s="195">
        <f t="shared" si="1"/>
        <v>2.611237212379857E-2</v>
      </c>
      <c r="F11" s="63">
        <v>711</v>
      </c>
      <c r="G11" s="195">
        <f t="shared" si="2"/>
        <v>1.2018865054008824E-2</v>
      </c>
      <c r="H11" s="63">
        <v>3558.79</v>
      </c>
      <c r="I11" s="196">
        <f t="shared" si="3"/>
        <v>2.5591313598598384E-2</v>
      </c>
    </row>
    <row r="12" spans="1:27" x14ac:dyDescent="0.25">
      <c r="A12" s="197" t="s">
        <v>287</v>
      </c>
      <c r="B12" s="198">
        <v>55068</v>
      </c>
      <c r="C12" s="199">
        <f>SUM(C7:C11)</f>
        <v>0.99999999999999989</v>
      </c>
      <c r="D12" s="198">
        <v>126468.02</v>
      </c>
      <c r="E12" s="199">
        <f>SUM(E7:E11)</f>
        <v>0.99999999999999989</v>
      </c>
      <c r="F12" s="198">
        <v>59157</v>
      </c>
      <c r="G12" s="199">
        <f>SUM(G7:G11)</f>
        <v>1</v>
      </c>
      <c r="H12" s="198">
        <v>139062.42000000001</v>
      </c>
      <c r="I12" s="199">
        <f>SUM(I7:I11)</f>
        <v>0.99999999999999989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8">
    <mergeCell ref="F4:I4"/>
    <mergeCell ref="F5:G5"/>
    <mergeCell ref="H5:I5"/>
    <mergeCell ref="A4:A6"/>
    <mergeCell ref="B4:E4"/>
    <mergeCell ref="B5:C5"/>
    <mergeCell ref="D5:E5"/>
    <mergeCell ref="A1:G2"/>
  </mergeCells>
  <printOptions horizontalCentered="1"/>
  <pageMargins left="0" right="0" top="1.04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pageSetUpPr fitToPage="1"/>
  </sheetPr>
  <dimension ref="A1:AA13"/>
  <sheetViews>
    <sheetView showGridLines="0" workbookViewId="0">
      <selection sqref="A1:K1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13" style="111" bestFit="1" customWidth="1"/>
    <col min="5" max="5" width="8.625" style="111" bestFit="1" customWidth="1"/>
    <col min="6" max="6" width="9.875" style="111" bestFit="1" customWidth="1"/>
    <col min="7" max="7" width="9" style="111"/>
    <col min="8" max="8" width="11.5" style="111" bestFit="1" customWidth="1"/>
    <col min="9" max="9" width="9" style="111"/>
    <col min="10" max="10" width="15.25" style="111" bestFit="1" customWidth="1"/>
    <col min="11" max="11" width="8.875" style="111" customWidth="1"/>
    <col min="12" max="16384" width="9" style="111"/>
  </cols>
  <sheetData>
    <row r="1" spans="1:27" ht="15" customHeight="1" x14ac:dyDescent="0.25">
      <c r="A1" s="423" t="s">
        <v>588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AA1" s="188" t="s">
        <v>593</v>
      </c>
    </row>
    <row r="2" spans="1:27" x14ac:dyDescent="0.25">
      <c r="A2" s="171"/>
      <c r="B2" s="171"/>
      <c r="C2" s="171"/>
      <c r="D2" s="171"/>
      <c r="E2" s="171"/>
      <c r="AA2" s="188" t="s">
        <v>594</v>
      </c>
    </row>
    <row r="3" spans="1:27" x14ac:dyDescent="0.25">
      <c r="AA3" s="188" t="s">
        <v>595</v>
      </c>
    </row>
    <row r="4" spans="1:27" x14ac:dyDescent="0.25">
      <c r="A4" s="433" t="s">
        <v>285</v>
      </c>
      <c r="B4" s="452">
        <v>2019</v>
      </c>
      <c r="C4" s="453"/>
      <c r="D4" s="453"/>
      <c r="E4" s="457"/>
      <c r="F4" s="452">
        <v>2018</v>
      </c>
      <c r="G4" s="453"/>
      <c r="H4" s="453"/>
      <c r="I4" s="457"/>
      <c r="J4" s="458" t="s">
        <v>352</v>
      </c>
      <c r="K4" s="459"/>
      <c r="AA4" s="188" t="s">
        <v>596</v>
      </c>
    </row>
    <row r="5" spans="1:27" x14ac:dyDescent="0.25">
      <c r="A5" s="433"/>
      <c r="B5" s="454" t="s">
        <v>219</v>
      </c>
      <c r="C5" s="455"/>
      <c r="D5" s="454" t="s">
        <v>224</v>
      </c>
      <c r="E5" s="455"/>
      <c r="F5" s="454" t="s">
        <v>219</v>
      </c>
      <c r="G5" s="455"/>
      <c r="H5" s="454" t="s">
        <v>224</v>
      </c>
      <c r="I5" s="455"/>
      <c r="J5" s="204" t="s">
        <v>219</v>
      </c>
      <c r="K5" s="205" t="s">
        <v>224</v>
      </c>
    </row>
    <row r="6" spans="1:27" x14ac:dyDescent="0.25">
      <c r="A6" s="433"/>
      <c r="B6" s="192" t="s">
        <v>226</v>
      </c>
      <c r="C6" s="192" t="s">
        <v>286</v>
      </c>
      <c r="D6" s="192" t="s">
        <v>228</v>
      </c>
      <c r="E6" s="192" t="s">
        <v>286</v>
      </c>
      <c r="F6" s="192" t="s">
        <v>226</v>
      </c>
      <c r="G6" s="192" t="s">
        <v>286</v>
      </c>
      <c r="H6" s="192" t="s">
        <v>228</v>
      </c>
      <c r="I6" s="192" t="s">
        <v>286</v>
      </c>
      <c r="J6" s="206" t="s">
        <v>286</v>
      </c>
      <c r="K6" s="207" t="s">
        <v>286</v>
      </c>
    </row>
    <row r="7" spans="1:27" x14ac:dyDescent="0.25">
      <c r="A7" s="203" t="s">
        <v>346</v>
      </c>
      <c r="B7" s="63">
        <v>71161</v>
      </c>
      <c r="C7" s="195">
        <f>+B7/$B$13</f>
        <v>0.51013297967669091</v>
      </c>
      <c r="D7" s="63">
        <v>465982.43</v>
      </c>
      <c r="E7" s="195">
        <f>+D7/$D$13</f>
        <v>0.17181486299143225</v>
      </c>
      <c r="F7" s="63">
        <v>70761</v>
      </c>
      <c r="G7" s="195">
        <f>+F7/$F$13</f>
        <v>0.5159763745078022</v>
      </c>
      <c r="H7" s="63">
        <v>459468.99</v>
      </c>
      <c r="I7" s="195">
        <f>+H7/$H$13</f>
        <v>0.17842999280134927</v>
      </c>
      <c r="J7" s="208">
        <f>(+B7-F7)/F7</f>
        <v>5.6528313619083961E-3</v>
      </c>
      <c r="K7" s="196">
        <f>(+D7-H7)/H7</f>
        <v>1.4176016535958177E-2</v>
      </c>
    </row>
    <row r="8" spans="1:27" x14ac:dyDescent="0.25">
      <c r="A8" s="203" t="s">
        <v>347</v>
      </c>
      <c r="B8" s="63">
        <v>28560</v>
      </c>
      <c r="C8" s="195">
        <f t="shared" ref="C8:C11" si="0">+B8/$B$13</f>
        <v>0.20473852109394602</v>
      </c>
      <c r="D8" s="63">
        <v>308651.73</v>
      </c>
      <c r="E8" s="195">
        <f t="shared" ref="E8:E11" si="1">+D8/$D$13</f>
        <v>0.11380462285245077</v>
      </c>
      <c r="F8" s="63">
        <v>27998</v>
      </c>
      <c r="G8" s="195">
        <f t="shared" ref="G8:G12" si="2">+F8/$F$13</f>
        <v>0.20415633659034563</v>
      </c>
      <c r="H8" s="63">
        <v>301784.19</v>
      </c>
      <c r="I8" s="195">
        <f t="shared" ref="I8:I12" si="3">+H8/$H$13</f>
        <v>0.11719474441411383</v>
      </c>
      <c r="J8" s="208">
        <f t="shared" ref="J8:J13" si="4">(+B8-F8)/F8</f>
        <v>2.0072862347310521E-2</v>
      </c>
      <c r="K8" s="196">
        <f t="shared" ref="K8:K13" si="5">(+D8-H8)/H8</f>
        <v>2.2756460502453685E-2</v>
      </c>
    </row>
    <row r="9" spans="1:27" x14ac:dyDescent="0.25">
      <c r="A9" s="203" t="s">
        <v>348</v>
      </c>
      <c r="B9" s="63">
        <v>2943</v>
      </c>
      <c r="C9" s="195">
        <f t="shared" si="0"/>
        <v>2.1097530377432883E-2</v>
      </c>
      <c r="D9" s="63">
        <v>150926.46</v>
      </c>
      <c r="E9" s="195">
        <f t="shared" si="1"/>
        <v>5.5648898707794374E-2</v>
      </c>
      <c r="F9" s="63">
        <v>2413</v>
      </c>
      <c r="G9" s="195">
        <f t="shared" si="2"/>
        <v>1.7595158232463177E-2</v>
      </c>
      <c r="H9" s="63">
        <v>91284.38</v>
      </c>
      <c r="I9" s="195">
        <f t="shared" si="3"/>
        <v>3.5449337432490569E-2</v>
      </c>
      <c r="J9" s="208">
        <f t="shared" si="4"/>
        <v>0.21964359718193122</v>
      </c>
      <c r="K9" s="196">
        <f t="shared" si="5"/>
        <v>0.65336566891290693</v>
      </c>
    </row>
    <row r="10" spans="1:27" x14ac:dyDescent="0.25">
      <c r="A10" s="203" t="s">
        <v>349</v>
      </c>
      <c r="B10" s="63">
        <v>20921</v>
      </c>
      <c r="C10" s="195">
        <f t="shared" si="0"/>
        <v>0.14997670167389512</v>
      </c>
      <c r="D10" s="63">
        <v>1732699.54</v>
      </c>
      <c r="E10" s="195">
        <f t="shared" si="1"/>
        <v>0.63887287353391786</v>
      </c>
      <c r="F10" s="63">
        <v>20448</v>
      </c>
      <c r="G10" s="195">
        <f t="shared" si="2"/>
        <v>0.14910310631471488</v>
      </c>
      <c r="H10" s="63">
        <v>1673419.16</v>
      </c>
      <c r="I10" s="195">
        <f t="shared" si="3"/>
        <v>0.64985488720890594</v>
      </c>
      <c r="J10" s="208">
        <f t="shared" si="4"/>
        <v>2.3131846635367763E-2</v>
      </c>
      <c r="K10" s="196">
        <f t="shared" si="5"/>
        <v>3.5424704949595605E-2</v>
      </c>
    </row>
    <row r="11" spans="1:27" x14ac:dyDescent="0.25">
      <c r="A11" s="203" t="s">
        <v>350</v>
      </c>
      <c r="B11" s="63">
        <v>3966</v>
      </c>
      <c r="C11" s="195">
        <f t="shared" si="0"/>
        <v>2.8431126563676117E-2</v>
      </c>
      <c r="D11" s="63">
        <v>50463.73</v>
      </c>
      <c r="E11" s="195">
        <f t="shared" si="1"/>
        <v>1.8606750593550558E-2</v>
      </c>
      <c r="F11" s="63">
        <v>3764</v>
      </c>
      <c r="G11" s="195">
        <f t="shared" si="2"/>
        <v>2.744640513344028E-2</v>
      </c>
      <c r="H11" s="63">
        <v>45729.71</v>
      </c>
      <c r="I11" s="195">
        <f t="shared" si="3"/>
        <v>1.7758656195944345E-2</v>
      </c>
      <c r="J11" s="208">
        <f t="shared" si="4"/>
        <v>5.3666312433581297E-2</v>
      </c>
      <c r="K11" s="196">
        <f t="shared" si="5"/>
        <v>0.10352175861163354</v>
      </c>
    </row>
    <row r="12" spans="1:27" x14ac:dyDescent="0.25">
      <c r="A12" s="203" t="s">
        <v>422</v>
      </c>
      <c r="B12" s="63">
        <v>11944</v>
      </c>
      <c r="C12" s="195">
        <f t="shared" ref="C12" si="6">+B12/$B$13</f>
        <v>8.5623140614358939E-2</v>
      </c>
      <c r="D12" s="63">
        <v>3395.55</v>
      </c>
      <c r="E12" s="195">
        <f t="shared" ref="E12" si="7">+D12/$D$13</f>
        <v>1.2519913208542174E-3</v>
      </c>
      <c r="F12" s="63">
        <v>11756</v>
      </c>
      <c r="G12" s="195">
        <f t="shared" si="2"/>
        <v>8.5722619221233781E-2</v>
      </c>
      <c r="H12" s="63">
        <v>3379.47</v>
      </c>
      <c r="I12" s="195">
        <f t="shared" si="3"/>
        <v>1.312381947195992E-3</v>
      </c>
      <c r="J12" s="208">
        <f t="shared" si="4"/>
        <v>1.5991833957128276E-2</v>
      </c>
      <c r="K12" s="196">
        <f t="shared" si="5"/>
        <v>4.7581425489796872E-3</v>
      </c>
    </row>
    <row r="13" spans="1:27" x14ac:dyDescent="0.25">
      <c r="A13" s="197" t="s">
        <v>287</v>
      </c>
      <c r="B13" s="198">
        <v>139495</v>
      </c>
      <c r="C13" s="199">
        <f>SUM(C7:C12)</f>
        <v>1</v>
      </c>
      <c r="D13" s="198">
        <v>2712119.44</v>
      </c>
      <c r="E13" s="199">
        <f>SUM(E7:E11)</f>
        <v>0.99874800867914582</v>
      </c>
      <c r="F13" s="198">
        <v>137140</v>
      </c>
      <c r="G13" s="199">
        <f>SUM(G7:G12)</f>
        <v>1</v>
      </c>
      <c r="H13" s="198">
        <v>2575065.9</v>
      </c>
      <c r="I13" s="199">
        <f>SUM(I7:I12)</f>
        <v>0.99999999999999989</v>
      </c>
      <c r="J13" s="209">
        <f t="shared" si="4"/>
        <v>1.7172232754849061E-2</v>
      </c>
      <c r="K13" s="200">
        <f t="shared" si="5"/>
        <v>5.3223313624711527E-2</v>
      </c>
    </row>
  </sheetData>
  <sheetProtection password="C43B" sheet="1" objects="1" scenarios="1"/>
  <mergeCells count="9">
    <mergeCell ref="A1:K1"/>
    <mergeCell ref="F4:I4"/>
    <mergeCell ref="F5:G5"/>
    <mergeCell ref="H5:I5"/>
    <mergeCell ref="J4:K4"/>
    <mergeCell ref="A4:A6"/>
    <mergeCell ref="B4:E4"/>
    <mergeCell ref="B5:C5"/>
    <mergeCell ref="D5:E5"/>
  </mergeCells>
  <printOptions horizontalCentered="1"/>
  <pageMargins left="0" right="0" top="0.74803149606299213" bottom="0.35433070866141736" header="0.31496062992125984" footer="0.31496062992125984"/>
  <pageSetup paperSize="9" scale="62" orientation="landscape" r:id="rId1"/>
  <headerFooter>
    <oddFooter>&amp;R&amp;8Pág. &amp;P /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pageSetUpPr fitToPage="1"/>
  </sheetPr>
  <dimension ref="A1:AA13"/>
  <sheetViews>
    <sheetView showGridLines="0" zoomScale="85" zoomScaleNormal="85" workbookViewId="0">
      <selection sqref="A1:M1"/>
    </sheetView>
  </sheetViews>
  <sheetFormatPr defaultRowHeight="15" x14ac:dyDescent="0.25"/>
  <cols>
    <col min="1" max="1" width="19.5" style="111" bestFit="1" customWidth="1"/>
    <col min="2" max="2" width="9.875" style="111" customWidth="1"/>
    <col min="3" max="3" width="9" style="111"/>
    <col min="4" max="4" width="11.5" style="111" bestFit="1" customWidth="1"/>
    <col min="5" max="5" width="8.625" style="111" bestFit="1" customWidth="1"/>
    <col min="6" max="6" width="10.125" style="111" customWidth="1"/>
    <col min="7" max="7" width="9" style="111"/>
    <col min="8" max="8" width="10.625" style="111" customWidth="1"/>
    <col min="9" max="9" width="9" style="111"/>
    <col min="10" max="10" width="10.625" style="111" customWidth="1"/>
    <col min="11" max="11" width="9" style="111"/>
    <col min="12" max="12" width="10.625" style="111" customWidth="1"/>
    <col min="13" max="13" width="9" style="111"/>
    <col min="14" max="14" width="15.25" style="111" bestFit="1" customWidth="1"/>
    <col min="15" max="15" width="9.25" style="111" customWidth="1"/>
    <col min="16" max="16" width="9.5" style="111" bestFit="1" customWidth="1"/>
    <col min="17" max="16384" width="9" style="111"/>
  </cols>
  <sheetData>
    <row r="1" spans="1:27" ht="15" customHeight="1" x14ac:dyDescent="0.25">
      <c r="A1" s="423" t="s">
        <v>597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AA1" s="188" t="s">
        <v>598</v>
      </c>
    </row>
    <row r="2" spans="1:27" x14ac:dyDescent="0.25">
      <c r="A2" s="171"/>
      <c r="B2" s="171"/>
      <c r="C2" s="171"/>
      <c r="D2" s="171"/>
      <c r="E2" s="171"/>
      <c r="F2" s="171"/>
      <c r="G2" s="171"/>
      <c r="AA2" s="188" t="s">
        <v>599</v>
      </c>
    </row>
    <row r="3" spans="1:27" x14ac:dyDescent="0.25">
      <c r="AA3" s="188" t="s">
        <v>600</v>
      </c>
    </row>
    <row r="4" spans="1:27" x14ac:dyDescent="0.25">
      <c r="A4" s="433" t="s">
        <v>285</v>
      </c>
      <c r="B4" s="452">
        <v>2019</v>
      </c>
      <c r="C4" s="453"/>
      <c r="D4" s="453"/>
      <c r="E4" s="453"/>
      <c r="F4" s="453"/>
      <c r="G4" s="453"/>
      <c r="H4" s="452">
        <v>2018</v>
      </c>
      <c r="I4" s="453"/>
      <c r="J4" s="453"/>
      <c r="K4" s="453"/>
      <c r="L4" s="453"/>
      <c r="M4" s="453"/>
      <c r="N4" s="460" t="s">
        <v>352</v>
      </c>
      <c r="O4" s="461"/>
      <c r="P4" s="461"/>
      <c r="AA4" s="188" t="s">
        <v>601</v>
      </c>
    </row>
    <row r="5" spans="1:27" x14ac:dyDescent="0.25">
      <c r="A5" s="433"/>
      <c r="B5" s="454" t="s">
        <v>219</v>
      </c>
      <c r="C5" s="455"/>
      <c r="D5" s="454" t="s">
        <v>224</v>
      </c>
      <c r="E5" s="455"/>
      <c r="F5" s="454" t="s">
        <v>227</v>
      </c>
      <c r="G5" s="455"/>
      <c r="H5" s="454" t="s">
        <v>219</v>
      </c>
      <c r="I5" s="455"/>
      <c r="J5" s="454" t="s">
        <v>224</v>
      </c>
      <c r="K5" s="455"/>
      <c r="L5" s="454" t="s">
        <v>227</v>
      </c>
      <c r="M5" s="455"/>
      <c r="N5" s="204" t="s">
        <v>219</v>
      </c>
      <c r="O5" s="204" t="s">
        <v>224</v>
      </c>
      <c r="P5" s="205" t="s">
        <v>227</v>
      </c>
      <c r="AA5" s="188" t="s">
        <v>602</v>
      </c>
    </row>
    <row r="6" spans="1:27" x14ac:dyDescent="0.25">
      <c r="A6" s="433"/>
      <c r="B6" s="192" t="s">
        <v>226</v>
      </c>
      <c r="C6" s="192" t="s">
        <v>286</v>
      </c>
      <c r="D6" s="192" t="s">
        <v>228</v>
      </c>
      <c r="E6" s="192" t="s">
        <v>286</v>
      </c>
      <c r="F6" s="192" t="s">
        <v>288</v>
      </c>
      <c r="G6" s="192" t="s">
        <v>286</v>
      </c>
      <c r="H6" s="192" t="s">
        <v>226</v>
      </c>
      <c r="I6" s="192" t="s">
        <v>286</v>
      </c>
      <c r="J6" s="192" t="s">
        <v>228</v>
      </c>
      <c r="K6" s="192" t="s">
        <v>286</v>
      </c>
      <c r="L6" s="192" t="s">
        <v>288</v>
      </c>
      <c r="M6" s="192" t="s">
        <v>286</v>
      </c>
      <c r="N6" s="206" t="s">
        <v>286</v>
      </c>
      <c r="O6" s="210" t="s">
        <v>286</v>
      </c>
      <c r="P6" s="207" t="s">
        <v>286</v>
      </c>
      <c r="AA6" s="188" t="s">
        <v>603</v>
      </c>
    </row>
    <row r="7" spans="1:27" x14ac:dyDescent="0.25">
      <c r="A7" s="203" t="s">
        <v>346</v>
      </c>
      <c r="B7" s="63">
        <v>28788</v>
      </c>
      <c r="C7" s="195">
        <f t="shared" ref="C7:C12" si="0">+B7/$B$13</f>
        <v>0.49024215796464699</v>
      </c>
      <c r="D7" s="63">
        <v>194867.49</v>
      </c>
      <c r="E7" s="195">
        <f t="shared" ref="E7:E12" si="1">+D7/$D$13</f>
        <v>0.13873077045336113</v>
      </c>
      <c r="F7" s="63">
        <v>32974.519999999997</v>
      </c>
      <c r="G7" s="195">
        <f t="shared" ref="G7:G12" si="2">+F7/$F$13</f>
        <v>0.44203304109351782</v>
      </c>
      <c r="H7" s="63">
        <v>28945</v>
      </c>
      <c r="I7" s="195">
        <f t="shared" ref="I7:I12" si="3">+H7/$H$13</f>
        <v>0.49114263413309805</v>
      </c>
      <c r="J7" s="63">
        <v>194056.4</v>
      </c>
      <c r="K7" s="195">
        <f t="shared" ref="K7:K12" si="4">+J7/$J$13</f>
        <v>0.13844654854220736</v>
      </c>
      <c r="L7" s="63">
        <v>33280.39</v>
      </c>
      <c r="M7" s="195">
        <f t="shared" ref="M7:M12" si="5">+L7/$L$13</f>
        <v>0.43590126113873151</v>
      </c>
      <c r="N7" s="208">
        <f>(+B7-H7)/H7</f>
        <v>-5.4240801520124378E-3</v>
      </c>
      <c r="O7" s="195">
        <f>(+D7-J7)/J7</f>
        <v>4.1796611706699524E-3</v>
      </c>
      <c r="P7" s="196">
        <f>(+F7-L7)/L7</f>
        <v>-9.1906975849742941E-3</v>
      </c>
    </row>
    <row r="8" spans="1:27" x14ac:dyDescent="0.25">
      <c r="A8" s="203" t="s">
        <v>347</v>
      </c>
      <c r="B8" s="63">
        <v>10708</v>
      </c>
      <c r="C8" s="195">
        <f t="shared" si="0"/>
        <v>0.1823507373727053</v>
      </c>
      <c r="D8" s="63">
        <v>134511.62</v>
      </c>
      <c r="E8" s="195">
        <f t="shared" si="1"/>
        <v>9.5762000513937656E-2</v>
      </c>
      <c r="F8" s="63">
        <v>7878.61</v>
      </c>
      <c r="G8" s="195">
        <f t="shared" si="2"/>
        <v>0.10561506089822689</v>
      </c>
      <c r="H8" s="63">
        <v>10815</v>
      </c>
      <c r="I8" s="195">
        <f t="shared" si="3"/>
        <v>0.18351036752977906</v>
      </c>
      <c r="J8" s="63">
        <v>135653.29</v>
      </c>
      <c r="K8" s="195">
        <f t="shared" si="4"/>
        <v>9.6779749592876774E-2</v>
      </c>
      <c r="L8" s="63">
        <v>8102.16</v>
      </c>
      <c r="M8" s="195">
        <f t="shared" si="5"/>
        <v>0.10612080453227216</v>
      </c>
      <c r="N8" s="208">
        <f t="shared" ref="N8:N13" si="6">(+B8-H8)/H8</f>
        <v>-9.8936662043458152E-3</v>
      </c>
      <c r="O8" s="195">
        <f t="shared" ref="O8:O13" si="7">(+D8-J8)/J8</f>
        <v>-8.4160878073802174E-3</v>
      </c>
      <c r="P8" s="196">
        <f t="shared" ref="P8:P13" si="8">(+F8-L8)/L8</f>
        <v>-2.7591407723372555E-2</v>
      </c>
    </row>
    <row r="9" spans="1:27" x14ac:dyDescent="0.25">
      <c r="A9" s="203" t="s">
        <v>348</v>
      </c>
      <c r="B9" s="63">
        <v>3597</v>
      </c>
      <c r="C9" s="195">
        <f t="shared" si="0"/>
        <v>6.1254725656483093E-2</v>
      </c>
      <c r="D9" s="63">
        <v>101451.56</v>
      </c>
      <c r="E9" s="195">
        <f t="shared" si="1"/>
        <v>7.2225762657975409E-2</v>
      </c>
      <c r="F9" s="63">
        <v>4914.3999999999996</v>
      </c>
      <c r="G9" s="195">
        <f t="shared" si="2"/>
        <v>6.5878962821899575E-2</v>
      </c>
      <c r="H9" s="63">
        <v>3616</v>
      </c>
      <c r="I9" s="195">
        <f t="shared" si="3"/>
        <v>6.1356771982217395E-2</v>
      </c>
      <c r="J9" s="63">
        <v>102297.44</v>
      </c>
      <c r="K9" s="195">
        <f t="shared" si="4"/>
        <v>7.2982532360198096E-2</v>
      </c>
      <c r="L9" s="63">
        <v>4980.1000000000004</v>
      </c>
      <c r="M9" s="195">
        <f t="shared" si="5"/>
        <v>6.5228558637593997E-2</v>
      </c>
      <c r="N9" s="208">
        <f t="shared" si="6"/>
        <v>-5.2544247787610623E-3</v>
      </c>
      <c r="O9" s="195">
        <f t="shared" si="7"/>
        <v>-8.2688286236684387E-3</v>
      </c>
      <c r="P9" s="196">
        <f t="shared" si="8"/>
        <v>-1.3192506174574953E-2</v>
      </c>
    </row>
    <row r="10" spans="1:27" x14ac:dyDescent="0.25">
      <c r="A10" s="203" t="s">
        <v>349</v>
      </c>
      <c r="B10" s="63">
        <v>12523</v>
      </c>
      <c r="C10" s="195">
        <f t="shared" si="0"/>
        <v>0.21325908518102243</v>
      </c>
      <c r="D10" s="63">
        <v>956925.47</v>
      </c>
      <c r="E10" s="195">
        <f t="shared" si="1"/>
        <v>0.68125785229514024</v>
      </c>
      <c r="F10" s="63">
        <v>27992.16</v>
      </c>
      <c r="G10" s="195">
        <f t="shared" si="2"/>
        <v>0.37524305468514252</v>
      </c>
      <c r="H10" s="63">
        <v>12466</v>
      </c>
      <c r="I10" s="195">
        <f t="shared" si="3"/>
        <v>0.21152475650727934</v>
      </c>
      <c r="J10" s="63">
        <v>953512.57</v>
      </c>
      <c r="K10" s="195">
        <f t="shared" si="4"/>
        <v>0.68026885126236436</v>
      </c>
      <c r="L10" s="63">
        <v>29171.3</v>
      </c>
      <c r="M10" s="195">
        <f t="shared" si="5"/>
        <v>0.38208105310834034</v>
      </c>
      <c r="N10" s="208">
        <f t="shared" si="6"/>
        <v>4.5724370287181133E-3</v>
      </c>
      <c r="O10" s="195">
        <f t="shared" si="7"/>
        <v>3.5792920905070224E-3</v>
      </c>
      <c r="P10" s="196">
        <f t="shared" si="8"/>
        <v>-4.0421235940804816E-2</v>
      </c>
    </row>
    <row r="11" spans="1:27" x14ac:dyDescent="0.25">
      <c r="A11" s="203" t="s">
        <v>350</v>
      </c>
      <c r="B11" s="63">
        <v>1277</v>
      </c>
      <c r="C11" s="195">
        <f t="shared" si="0"/>
        <v>2.1746534518579066E-2</v>
      </c>
      <c r="D11" s="63">
        <v>14574.71</v>
      </c>
      <c r="E11" s="195">
        <f t="shared" si="1"/>
        <v>1.0376080419747323E-2</v>
      </c>
      <c r="F11" s="63">
        <v>837.73</v>
      </c>
      <c r="G11" s="195">
        <f t="shared" si="2"/>
        <v>1.12300145541246E-2</v>
      </c>
      <c r="H11" s="63">
        <v>1279</v>
      </c>
      <c r="I11" s="195">
        <f t="shared" si="3"/>
        <v>2.1702243187294263E-2</v>
      </c>
      <c r="J11" s="63">
        <v>14488.44</v>
      </c>
      <c r="K11" s="195">
        <f t="shared" si="4"/>
        <v>1.0336554278863562E-2</v>
      </c>
      <c r="L11" s="63">
        <v>814.51</v>
      </c>
      <c r="M11" s="195">
        <f t="shared" si="5"/>
        <v>1.0668322583061923E-2</v>
      </c>
      <c r="N11" s="208">
        <f t="shared" si="6"/>
        <v>-1.563721657544957E-3</v>
      </c>
      <c r="O11" s="195">
        <f t="shared" si="7"/>
        <v>5.9544022682910388E-3</v>
      </c>
      <c r="P11" s="196">
        <f t="shared" si="8"/>
        <v>2.850793728744893E-2</v>
      </c>
    </row>
    <row r="12" spans="1:27" x14ac:dyDescent="0.25">
      <c r="A12" s="203" t="s">
        <v>422</v>
      </c>
      <c r="B12" s="63">
        <v>1829</v>
      </c>
      <c r="C12" s="195">
        <f t="shared" si="0"/>
        <v>3.1146759306563129E-2</v>
      </c>
      <c r="D12" s="63">
        <v>2314.1999999999998</v>
      </c>
      <c r="E12" s="195">
        <f t="shared" si="1"/>
        <v>1.6475336598381204E-3</v>
      </c>
      <c r="F12" s="63">
        <v>0</v>
      </c>
      <c r="G12" s="195">
        <f t="shared" si="2"/>
        <v>0</v>
      </c>
      <c r="H12" s="63">
        <v>1813</v>
      </c>
      <c r="I12" s="195">
        <f t="shared" si="3"/>
        <v>3.0763226660331898E-2</v>
      </c>
      <c r="J12" s="63">
        <v>1662.05</v>
      </c>
      <c r="K12" s="195">
        <f t="shared" si="4"/>
        <v>1.1857639634898706E-3</v>
      </c>
      <c r="L12" s="63">
        <v>0</v>
      </c>
      <c r="M12" s="195">
        <f t="shared" si="5"/>
        <v>0</v>
      </c>
      <c r="N12" s="208">
        <f t="shared" ref="N12" si="9">(+B12-H12)/H12</f>
        <v>8.8251516822945401E-3</v>
      </c>
      <c r="O12" s="195">
        <f t="shared" si="7"/>
        <v>0.39237688396859294</v>
      </c>
      <c r="P12" s="196" t="str">
        <f>IFERROR((+F12-L12)/L12, "")</f>
        <v/>
      </c>
    </row>
    <row r="13" spans="1:27" x14ac:dyDescent="0.25">
      <c r="A13" s="197" t="s">
        <v>287</v>
      </c>
      <c r="B13" s="198">
        <v>58722</v>
      </c>
      <c r="C13" s="199">
        <f>SUM(C7:C12)</f>
        <v>1</v>
      </c>
      <c r="D13" s="198">
        <v>1404645.05</v>
      </c>
      <c r="E13" s="199">
        <f>SUM(E7:E12)</f>
        <v>1</v>
      </c>
      <c r="F13" s="198">
        <v>74597.41</v>
      </c>
      <c r="G13" s="199">
        <f>SUM(G7:G12)</f>
        <v>1.0000001340529114</v>
      </c>
      <c r="H13" s="198">
        <v>58934</v>
      </c>
      <c r="I13" s="211">
        <f t="shared" ref="I13:M13" si="10">SUM(I7:I11)</f>
        <v>0.96923677333966818</v>
      </c>
      <c r="J13" s="198">
        <v>1401670.19</v>
      </c>
      <c r="K13" s="199">
        <f t="shared" si="10"/>
        <v>0.99881423603651021</v>
      </c>
      <c r="L13" s="198">
        <v>76348.460000000006</v>
      </c>
      <c r="M13" s="199">
        <f t="shared" si="10"/>
        <v>1</v>
      </c>
      <c r="N13" s="209">
        <f t="shared" si="6"/>
        <v>-3.5972443750636306E-3</v>
      </c>
      <c r="O13" s="209">
        <f t="shared" si="7"/>
        <v>2.1223680300999355E-3</v>
      </c>
      <c r="P13" s="200">
        <f t="shared" si="8"/>
        <v>-2.2934974719856862E-2</v>
      </c>
    </row>
  </sheetData>
  <sheetProtection password="C43B" sheet="1" objects="1" scenarios="1"/>
  <mergeCells count="11">
    <mergeCell ref="A1:M1"/>
    <mergeCell ref="A4:A6"/>
    <mergeCell ref="B4:G4"/>
    <mergeCell ref="B5:C5"/>
    <mergeCell ref="D5:E5"/>
    <mergeCell ref="F5:G5"/>
    <mergeCell ref="N4:P4"/>
    <mergeCell ref="H4:M4"/>
    <mergeCell ref="H5:I5"/>
    <mergeCell ref="J5:K5"/>
    <mergeCell ref="L5:M5"/>
  </mergeCells>
  <printOptions horizontalCentered="1"/>
  <pageMargins left="0" right="0" top="0.9055118110236221" bottom="0.15748031496062992" header="0.51181102362204722" footer="0.11811023622047245"/>
  <pageSetup paperSize="9" scale="52" orientation="landscape" r:id="rId1"/>
  <headerFooter>
    <oddFooter>&amp;R&amp;8Pág. &amp;P /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pageSetUpPr fitToPage="1"/>
  </sheetPr>
  <dimension ref="A1:N42"/>
  <sheetViews>
    <sheetView showGridLines="0" topLeftCell="B1" zoomScaleNormal="100" workbookViewId="0">
      <selection activeCell="B1" sqref="B1:K1"/>
    </sheetView>
  </sheetViews>
  <sheetFormatPr defaultRowHeight="12.75" x14ac:dyDescent="0.2"/>
  <cols>
    <col min="1" max="1" width="8" style="212" hidden="1" customWidth="1"/>
    <col min="2" max="2" width="26.875" style="212" customWidth="1"/>
    <col min="3" max="3" width="10.625" style="212" customWidth="1"/>
    <col min="4" max="4" width="8.125" style="212" bestFit="1" customWidth="1"/>
    <col min="5" max="5" width="10.625" style="212" customWidth="1"/>
    <col min="6" max="6" width="8.125" style="212" bestFit="1" customWidth="1"/>
    <col min="7" max="7" width="10" style="212" bestFit="1" customWidth="1"/>
    <col min="8" max="10" width="9" style="212"/>
    <col min="11" max="11" width="12.5" style="212" bestFit="1" customWidth="1"/>
    <col min="12" max="12" width="9.375" style="212" bestFit="1" customWidth="1"/>
    <col min="13" max="16384" width="9" style="212"/>
  </cols>
  <sheetData>
    <row r="1" spans="1:14" ht="12.75" customHeight="1" x14ac:dyDescent="0.2">
      <c r="B1" s="423" t="s">
        <v>604</v>
      </c>
      <c r="C1" s="423"/>
      <c r="D1" s="423"/>
      <c r="E1" s="423"/>
      <c r="F1" s="423"/>
      <c r="G1" s="423"/>
      <c r="H1" s="423"/>
      <c r="I1" s="423"/>
      <c r="J1" s="423"/>
      <c r="K1" s="423"/>
    </row>
    <row r="2" spans="1:14" x14ac:dyDescent="0.2">
      <c r="B2" s="171"/>
      <c r="C2" s="171"/>
      <c r="D2" s="171"/>
      <c r="E2" s="171"/>
      <c r="F2" s="171"/>
    </row>
    <row r="4" spans="1:14" x14ac:dyDescent="0.2">
      <c r="B4" s="465" t="s">
        <v>289</v>
      </c>
      <c r="C4" s="458">
        <v>2019</v>
      </c>
      <c r="D4" s="459"/>
      <c r="E4" s="459"/>
      <c r="F4" s="459"/>
      <c r="G4" s="458">
        <v>2018</v>
      </c>
      <c r="H4" s="459"/>
      <c r="I4" s="459"/>
      <c r="J4" s="464"/>
      <c r="K4" s="462" t="s">
        <v>352</v>
      </c>
      <c r="L4" s="463"/>
      <c r="M4" s="213"/>
      <c r="N4" s="214"/>
    </row>
    <row r="5" spans="1:14" x14ac:dyDescent="0.2">
      <c r="B5" s="465"/>
      <c r="C5" s="458" t="s">
        <v>290</v>
      </c>
      <c r="D5" s="464"/>
      <c r="E5" s="458" t="s">
        <v>291</v>
      </c>
      <c r="F5" s="464"/>
      <c r="G5" s="458" t="s">
        <v>290</v>
      </c>
      <c r="H5" s="464"/>
      <c r="I5" s="458" t="s">
        <v>291</v>
      </c>
      <c r="J5" s="464"/>
      <c r="K5" s="297" t="s">
        <v>290</v>
      </c>
      <c r="L5" s="297" t="s">
        <v>291</v>
      </c>
      <c r="N5" s="214"/>
    </row>
    <row r="6" spans="1:14" x14ac:dyDescent="0.2">
      <c r="A6" s="215"/>
      <c r="B6" s="465"/>
      <c r="C6" s="216" t="s">
        <v>226</v>
      </c>
      <c r="D6" s="210" t="s">
        <v>286</v>
      </c>
      <c r="E6" s="216" t="s">
        <v>226</v>
      </c>
      <c r="F6" s="210" t="s">
        <v>286</v>
      </c>
      <c r="G6" s="216" t="s">
        <v>226</v>
      </c>
      <c r="H6" s="210" t="s">
        <v>286</v>
      </c>
      <c r="I6" s="216" t="s">
        <v>226</v>
      </c>
      <c r="J6" s="210" t="s">
        <v>286</v>
      </c>
      <c r="K6" s="207" t="s">
        <v>286</v>
      </c>
      <c r="L6" s="277" t="s">
        <v>286</v>
      </c>
    </row>
    <row r="7" spans="1:14" s="215" customFormat="1" x14ac:dyDescent="0.2">
      <c r="A7" s="217" t="s">
        <v>292</v>
      </c>
      <c r="B7" s="218" t="s">
        <v>293</v>
      </c>
      <c r="C7" s="63">
        <v>3028</v>
      </c>
      <c r="D7" s="195">
        <f>C7/$C$15</f>
        <v>1.7671432740005835E-2</v>
      </c>
      <c r="E7" s="63">
        <v>1510</v>
      </c>
      <c r="F7" s="195">
        <f>IFERROR(E7/$E$15,"-")</f>
        <v>0.12410618887153776</v>
      </c>
      <c r="G7" s="63">
        <v>2515</v>
      </c>
      <c r="H7" s="195">
        <f>+G7/$G$15</f>
        <v>1.4809973029949712E-2</v>
      </c>
      <c r="I7" s="63">
        <v>564</v>
      </c>
      <c r="J7" s="195">
        <f>+I7/$I$15</f>
        <v>4.9687252224473615E-2</v>
      </c>
      <c r="K7" s="196">
        <f>(+C7-G7)/G7</f>
        <v>0.20397614314115309</v>
      </c>
      <c r="L7" s="196">
        <f>(+E7-I7)/I7</f>
        <v>1.677304964539007</v>
      </c>
    </row>
    <row r="8" spans="1:14" x14ac:dyDescent="0.2">
      <c r="A8" s="217" t="s">
        <v>294</v>
      </c>
      <c r="B8" s="218" t="s">
        <v>376</v>
      </c>
      <c r="C8" s="63">
        <v>2228</v>
      </c>
      <c r="D8" s="195">
        <f>C8/$C$15</f>
        <v>1.3002626203676685E-2</v>
      </c>
      <c r="E8" s="63" t="s">
        <v>351</v>
      </c>
      <c r="F8" s="195" t="str">
        <f t="shared" ref="F8:F14" si="0">IFERROR(E8/$E$15,"-")</f>
        <v>-</v>
      </c>
      <c r="G8" s="63">
        <v>2007</v>
      </c>
      <c r="H8" s="195">
        <f t="shared" ref="H8:H14" si="1">+G8/$G$15</f>
        <v>1.181853513761792E-2</v>
      </c>
      <c r="I8" s="63" t="s">
        <v>351</v>
      </c>
      <c r="J8" s="195" t="s">
        <v>351</v>
      </c>
      <c r="K8" s="196">
        <f>(+C8-G8)/G8</f>
        <v>0.11011459890383657</v>
      </c>
      <c r="L8" s="196" t="s">
        <v>351</v>
      </c>
    </row>
    <row r="9" spans="1:14" x14ac:dyDescent="0.2">
      <c r="A9" s="219" t="s">
        <v>295</v>
      </c>
      <c r="B9" s="218" t="s">
        <v>296</v>
      </c>
      <c r="C9" s="63" t="s">
        <v>351</v>
      </c>
      <c r="D9" s="195" t="str">
        <f>IFERROR(C9/$C$15,"-")</f>
        <v>-</v>
      </c>
      <c r="E9" s="63">
        <v>10653</v>
      </c>
      <c r="F9" s="195">
        <f t="shared" si="0"/>
        <v>0.87556505301224619</v>
      </c>
      <c r="G9" s="63" t="s">
        <v>351</v>
      </c>
      <c r="H9" s="195" t="s">
        <v>351</v>
      </c>
      <c r="I9" s="63">
        <v>10783</v>
      </c>
      <c r="J9" s="195">
        <f>+I9/$I$15</f>
        <v>0.94996035591577832</v>
      </c>
      <c r="K9" s="196" t="s">
        <v>351</v>
      </c>
      <c r="L9" s="196">
        <f>(+E9-I9)/I9</f>
        <v>-1.2056014096262635E-2</v>
      </c>
    </row>
    <row r="10" spans="1:14" x14ac:dyDescent="0.2">
      <c r="A10" s="217" t="s">
        <v>297</v>
      </c>
      <c r="B10" s="218" t="s">
        <v>298</v>
      </c>
      <c r="C10" s="63">
        <v>59415</v>
      </c>
      <c r="D10" s="195">
        <f>C10/$C$15</f>
        <v>0.34674642544499562</v>
      </c>
      <c r="E10" s="63">
        <v>1</v>
      </c>
      <c r="F10" s="195">
        <f t="shared" si="0"/>
        <v>8.2189529053998522E-5</v>
      </c>
      <c r="G10" s="63">
        <v>59472</v>
      </c>
      <c r="H10" s="195">
        <f t="shared" si="1"/>
        <v>0.3502102250644808</v>
      </c>
      <c r="I10" s="63">
        <v>0</v>
      </c>
      <c r="J10" s="195">
        <f>+I10/$I$15</f>
        <v>0</v>
      </c>
      <c r="K10" s="196">
        <f t="shared" ref="K10:K15" si="2">(+C10-G10)/G10</f>
        <v>-9.5843422114608558E-4</v>
      </c>
      <c r="L10" s="196" t="str">
        <f>IFERROR((+E10-I10)/I10,"-")</f>
        <v>-</v>
      </c>
    </row>
    <row r="11" spans="1:14" x14ac:dyDescent="0.2">
      <c r="A11" s="217" t="s">
        <v>299</v>
      </c>
      <c r="B11" s="218" t="s">
        <v>300</v>
      </c>
      <c r="C11" s="63">
        <v>73976</v>
      </c>
      <c r="D11" s="195">
        <f>C11/$C$15</f>
        <v>0.43172454041435659</v>
      </c>
      <c r="E11" s="63" t="s">
        <v>351</v>
      </c>
      <c r="F11" s="195" t="str">
        <f t="shared" si="0"/>
        <v>-</v>
      </c>
      <c r="G11" s="63">
        <v>74550</v>
      </c>
      <c r="H11" s="195">
        <f t="shared" si="1"/>
        <v>0.43899939935695864</v>
      </c>
      <c r="I11" s="63" t="s">
        <v>351</v>
      </c>
      <c r="J11" s="195" t="s">
        <v>351</v>
      </c>
      <c r="K11" s="196">
        <f t="shared" si="2"/>
        <v>-7.6995305164319246E-3</v>
      </c>
      <c r="L11" s="196" t="s">
        <v>351</v>
      </c>
    </row>
    <row r="12" spans="1:14" x14ac:dyDescent="0.2">
      <c r="A12" s="217" t="s">
        <v>301</v>
      </c>
      <c r="B12" s="218" t="s">
        <v>302</v>
      </c>
      <c r="C12" s="63">
        <v>20075</v>
      </c>
      <c r="D12" s="195">
        <f>C12/$C$15</f>
        <v>0.11715786402100963</v>
      </c>
      <c r="E12" s="63" t="s">
        <v>351</v>
      </c>
      <c r="F12" s="195" t="str">
        <f t="shared" si="0"/>
        <v>-</v>
      </c>
      <c r="G12" s="63">
        <v>18831</v>
      </c>
      <c r="H12" s="195">
        <f t="shared" si="1"/>
        <v>0.11088930502066918</v>
      </c>
      <c r="I12" s="63" t="s">
        <v>351</v>
      </c>
      <c r="J12" s="195" t="s">
        <v>351</v>
      </c>
      <c r="K12" s="196">
        <f t="shared" si="2"/>
        <v>6.6061281928734533E-2</v>
      </c>
      <c r="L12" s="196" t="s">
        <v>351</v>
      </c>
    </row>
    <row r="13" spans="1:14" x14ac:dyDescent="0.2">
      <c r="A13" s="217" t="s">
        <v>303</v>
      </c>
      <c r="B13" s="218" t="s">
        <v>304</v>
      </c>
      <c r="C13" s="63">
        <v>11638</v>
      </c>
      <c r="D13" s="195">
        <f>C13/$C$15</f>
        <v>6.7919463087248319E-2</v>
      </c>
      <c r="E13" s="63" t="s">
        <v>351</v>
      </c>
      <c r="F13" s="195" t="str">
        <f t="shared" si="0"/>
        <v>-</v>
      </c>
      <c r="G13" s="63">
        <v>11356</v>
      </c>
      <c r="H13" s="195">
        <f t="shared" si="1"/>
        <v>6.6871591939605929E-2</v>
      </c>
      <c r="I13" s="63" t="s">
        <v>351</v>
      </c>
      <c r="J13" s="195" t="s">
        <v>351</v>
      </c>
      <c r="K13" s="196">
        <f t="shared" si="2"/>
        <v>2.4832687566044381E-2</v>
      </c>
      <c r="L13" s="196" t="s">
        <v>351</v>
      </c>
    </row>
    <row r="14" spans="1:14" x14ac:dyDescent="0.2">
      <c r="A14" s="217" t="s">
        <v>305</v>
      </c>
      <c r="B14" s="218" t="s">
        <v>306</v>
      </c>
      <c r="C14" s="63">
        <v>988</v>
      </c>
      <c r="D14" s="195">
        <f>C14/$C$15</f>
        <v>5.7659760723665016E-3</v>
      </c>
      <c r="E14" s="63" t="s">
        <v>351</v>
      </c>
      <c r="F14" s="195" t="str">
        <f t="shared" si="0"/>
        <v>-</v>
      </c>
      <c r="G14" s="63">
        <v>1085</v>
      </c>
      <c r="H14" s="195">
        <f t="shared" si="1"/>
        <v>6.3891931361810877E-3</v>
      </c>
      <c r="I14" s="63" t="s">
        <v>351</v>
      </c>
      <c r="J14" s="195" t="s">
        <v>351</v>
      </c>
      <c r="K14" s="196">
        <f t="shared" si="2"/>
        <v>-8.9400921658986179E-2</v>
      </c>
      <c r="L14" s="196" t="s">
        <v>351</v>
      </c>
    </row>
    <row r="15" spans="1:14" x14ac:dyDescent="0.2">
      <c r="A15" s="215"/>
      <c r="B15" s="220" t="s">
        <v>287</v>
      </c>
      <c r="C15" s="221">
        <v>171350</v>
      </c>
      <c r="D15" s="222">
        <f>SUM(D7:D14)</f>
        <v>0.99998832798365911</v>
      </c>
      <c r="E15" s="221">
        <v>12167</v>
      </c>
      <c r="F15" s="223">
        <f>SUM(F7:F14)</f>
        <v>0.99975343141283801</v>
      </c>
      <c r="G15" s="221">
        <v>169818</v>
      </c>
      <c r="H15" s="222">
        <f>SUM(H7:H14)</f>
        <v>0.99998822268546328</v>
      </c>
      <c r="I15" s="221">
        <v>11351</v>
      </c>
      <c r="J15" s="222">
        <f>SUM(J7:J14)</f>
        <v>0.99964760814025189</v>
      </c>
      <c r="K15" s="224">
        <f t="shared" si="2"/>
        <v>9.0214229351423293E-3</v>
      </c>
      <c r="L15" s="224">
        <f>(+E15-I15)/I15</f>
        <v>7.1887939388600122E-2</v>
      </c>
    </row>
    <row r="16" spans="1:14" ht="21" customHeight="1" x14ac:dyDescent="0.2">
      <c r="B16" s="225"/>
      <c r="C16" s="226"/>
      <c r="D16" s="226"/>
    </row>
    <row r="17" spans="1:4" ht="21" customHeight="1" x14ac:dyDescent="0.2"/>
    <row r="18" spans="1:4" ht="21" customHeight="1" x14ac:dyDescent="0.2"/>
    <row r="19" spans="1:4" ht="21" customHeight="1" x14ac:dyDescent="0.2">
      <c r="A19" s="227"/>
    </row>
    <row r="20" spans="1:4" ht="21" customHeight="1" x14ac:dyDescent="0.2"/>
    <row r="21" spans="1:4" ht="21" customHeight="1" x14ac:dyDescent="0.2">
      <c r="A21" s="226"/>
    </row>
    <row r="22" spans="1:4" ht="21" customHeight="1" x14ac:dyDescent="0.2"/>
    <row r="23" spans="1:4" ht="21" customHeight="1" x14ac:dyDescent="0.2"/>
    <row r="24" spans="1:4" ht="21" customHeight="1" x14ac:dyDescent="0.2"/>
    <row r="25" spans="1:4" ht="21" customHeight="1" x14ac:dyDescent="0.2"/>
    <row r="26" spans="1:4" ht="21" customHeight="1" x14ac:dyDescent="0.2">
      <c r="A26" s="228"/>
    </row>
    <row r="27" spans="1:4" ht="21" customHeight="1" x14ac:dyDescent="0.2"/>
    <row r="28" spans="1:4" ht="21" customHeight="1" x14ac:dyDescent="0.2"/>
    <row r="29" spans="1:4" ht="21" customHeight="1" x14ac:dyDescent="0.2"/>
    <row r="30" spans="1:4" ht="21" customHeight="1" x14ac:dyDescent="0.2"/>
    <row r="31" spans="1:4" ht="21" customHeight="1" x14ac:dyDescent="0.2"/>
    <row r="32" spans="1:4" ht="21" customHeight="1" x14ac:dyDescent="0.2">
      <c r="C32" s="229"/>
      <c r="D32" s="229"/>
    </row>
    <row r="33" spans="1:6" ht="21" customHeight="1" x14ac:dyDescent="0.2">
      <c r="C33" s="229"/>
      <c r="D33" s="229"/>
    </row>
    <row r="34" spans="1:6" ht="21" customHeight="1" x14ac:dyDescent="0.2">
      <c r="C34" s="229"/>
      <c r="D34" s="229"/>
    </row>
    <row r="35" spans="1:6" ht="21" customHeight="1" x14ac:dyDescent="0.2">
      <c r="C35" s="229"/>
      <c r="D35" s="229"/>
    </row>
    <row r="36" spans="1:6" ht="21" customHeight="1" x14ac:dyDescent="0.2"/>
    <row r="37" spans="1:6" ht="21" customHeight="1" x14ac:dyDescent="0.2"/>
    <row r="38" spans="1:6" s="229" customFormat="1" ht="9.75" customHeight="1" x14ac:dyDescent="0.2">
      <c r="A38" s="212"/>
      <c r="B38" s="212"/>
      <c r="C38" s="212"/>
      <c r="D38" s="212"/>
      <c r="F38" s="212"/>
    </row>
    <row r="39" spans="1:6" s="229" customFormat="1" ht="9.75" customHeight="1" x14ac:dyDescent="0.2">
      <c r="A39" s="212"/>
      <c r="B39" s="212"/>
      <c r="C39" s="212"/>
      <c r="D39" s="212"/>
    </row>
    <row r="40" spans="1:6" s="229" customFormat="1" ht="9.75" customHeight="1" x14ac:dyDescent="0.2">
      <c r="A40" s="212"/>
      <c r="B40" s="212"/>
      <c r="C40" s="212"/>
      <c r="D40" s="212"/>
    </row>
    <row r="41" spans="1:6" s="229" customFormat="1" ht="9.75" customHeight="1" x14ac:dyDescent="0.2">
      <c r="A41" s="212"/>
      <c r="B41" s="212"/>
      <c r="C41" s="212"/>
      <c r="D41" s="212"/>
    </row>
    <row r="42" spans="1:6" x14ac:dyDescent="0.2">
      <c r="F42" s="229"/>
    </row>
  </sheetData>
  <sheetProtection password="C43B" sheet="1" objects="1" scenarios="1"/>
  <mergeCells count="9">
    <mergeCell ref="K4:L4"/>
    <mergeCell ref="B1:K1"/>
    <mergeCell ref="G5:H5"/>
    <mergeCell ref="B4:B6"/>
    <mergeCell ref="C4:F4"/>
    <mergeCell ref="C5:D5"/>
    <mergeCell ref="E5:F5"/>
    <mergeCell ref="I5:J5"/>
    <mergeCell ref="G4:J4"/>
  </mergeCells>
  <printOptions horizontalCentered="1"/>
  <pageMargins left="0.23622047244094491" right="0.23622047244094491" top="1" bottom="0.74803149606299213" header="0.31496062992125984" footer="0.31496062992125984"/>
  <pageSetup paperSize="9" scale="89" orientation="landscape" r:id="rId1"/>
  <headerFooter>
    <oddFooter>&amp;R&amp;8Pág. &amp;P / &amp;N</oddFooter>
  </headerFooter>
  <ignoredErrors>
    <ignoredError sqref="D9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pageSetUpPr fitToPage="1"/>
  </sheetPr>
  <dimension ref="A1:E2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0.5" x14ac:dyDescent="0.15"/>
  <cols>
    <col min="1" max="1" width="40.625" style="26" customWidth="1"/>
    <col min="2" max="4" width="12.625" style="26" customWidth="1"/>
    <col min="5" max="5" width="12.25" style="26" customWidth="1"/>
    <col min="6" max="16384" width="9" style="26"/>
  </cols>
  <sheetData>
    <row r="1" spans="1:5" ht="12.75" customHeight="1" x14ac:dyDescent="0.15">
      <c r="A1" s="423" t="s">
        <v>609</v>
      </c>
      <c r="B1" s="423"/>
      <c r="C1" s="423"/>
      <c r="D1" s="423"/>
    </row>
    <row r="2" spans="1:5" x14ac:dyDescent="0.15">
      <c r="A2" s="423"/>
      <c r="B2" s="423"/>
      <c r="C2" s="423"/>
      <c r="D2" s="423"/>
    </row>
    <row r="3" spans="1:5" x14ac:dyDescent="0.15">
      <c r="A3" s="230"/>
      <c r="B3" s="230"/>
    </row>
    <row r="4" spans="1:5" ht="10.5" customHeight="1" x14ac:dyDescent="0.15">
      <c r="A4" s="469" t="s">
        <v>289</v>
      </c>
      <c r="B4" s="467" t="s">
        <v>359</v>
      </c>
      <c r="C4" s="468"/>
      <c r="D4" s="468"/>
      <c r="E4" s="468"/>
    </row>
    <row r="5" spans="1:5" ht="10.5" customHeight="1" x14ac:dyDescent="0.15">
      <c r="A5" s="469"/>
      <c r="B5" s="466" t="s">
        <v>606</v>
      </c>
      <c r="C5" s="466" t="s">
        <v>607</v>
      </c>
      <c r="D5" s="466" t="s">
        <v>608</v>
      </c>
      <c r="E5" s="466" t="s">
        <v>610</v>
      </c>
    </row>
    <row r="6" spans="1:5" x14ac:dyDescent="0.15">
      <c r="A6" s="469"/>
      <c r="B6" s="466"/>
      <c r="C6" s="466"/>
      <c r="D6" s="466"/>
      <c r="E6" s="466"/>
    </row>
    <row r="7" spans="1:5" ht="39.950000000000003" customHeight="1" x14ac:dyDescent="0.15">
      <c r="A7" s="231" t="s">
        <v>353</v>
      </c>
      <c r="B7" s="130">
        <v>1233</v>
      </c>
      <c r="C7" s="130">
        <v>3801</v>
      </c>
      <c r="D7" s="130">
        <v>7047</v>
      </c>
      <c r="E7" s="183">
        <v>9028</v>
      </c>
    </row>
    <row r="8" spans="1:5" ht="39.950000000000003" customHeight="1" x14ac:dyDescent="0.15">
      <c r="A8" s="231" t="s">
        <v>354</v>
      </c>
      <c r="B8" s="130">
        <v>639</v>
      </c>
      <c r="C8" s="130">
        <v>1867</v>
      </c>
      <c r="D8" s="130">
        <v>3212</v>
      </c>
      <c r="E8" s="183">
        <v>4025</v>
      </c>
    </row>
    <row r="9" spans="1:5" ht="39.950000000000003" customHeight="1" x14ac:dyDescent="0.15">
      <c r="A9" s="231" t="s">
        <v>355</v>
      </c>
      <c r="B9" s="130">
        <v>223</v>
      </c>
      <c r="C9" s="130">
        <v>709</v>
      </c>
      <c r="D9" s="130">
        <v>1350</v>
      </c>
      <c r="E9" s="183">
        <v>1829</v>
      </c>
    </row>
    <row r="10" spans="1:5" ht="39.950000000000003" customHeight="1" x14ac:dyDescent="0.15">
      <c r="A10" s="231" t="s">
        <v>356</v>
      </c>
      <c r="B10" s="130">
        <v>117</v>
      </c>
      <c r="C10" s="130">
        <v>359</v>
      </c>
      <c r="D10" s="130">
        <v>573</v>
      </c>
      <c r="E10" s="183">
        <v>711</v>
      </c>
    </row>
    <row r="11" spans="1:5" ht="39.950000000000003" customHeight="1" x14ac:dyDescent="0.15">
      <c r="A11" s="231" t="s">
        <v>357</v>
      </c>
      <c r="B11" s="130">
        <v>54</v>
      </c>
      <c r="C11" s="130">
        <v>226</v>
      </c>
      <c r="D11" s="130">
        <v>430</v>
      </c>
      <c r="E11" s="183">
        <v>585</v>
      </c>
    </row>
    <row r="12" spans="1:5" ht="39.950000000000003" customHeight="1" x14ac:dyDescent="0.15">
      <c r="A12" s="231" t="s">
        <v>412</v>
      </c>
      <c r="B12" s="130">
        <v>423</v>
      </c>
      <c r="C12" s="130">
        <v>1490</v>
      </c>
      <c r="D12" s="130">
        <v>2955</v>
      </c>
      <c r="E12" s="183">
        <v>4446</v>
      </c>
    </row>
    <row r="13" spans="1:5" ht="39.950000000000003" customHeight="1" x14ac:dyDescent="0.15">
      <c r="A13" s="231" t="s">
        <v>413</v>
      </c>
      <c r="B13" s="130">
        <v>508</v>
      </c>
      <c r="C13" s="130">
        <v>1651</v>
      </c>
      <c r="D13" s="130">
        <v>2656</v>
      </c>
      <c r="E13" s="183">
        <v>3281</v>
      </c>
    </row>
    <row r="14" spans="1:5" ht="39.950000000000003" customHeight="1" x14ac:dyDescent="0.15">
      <c r="A14" s="231" t="s">
        <v>304</v>
      </c>
      <c r="B14" s="130">
        <v>1653</v>
      </c>
      <c r="C14" s="130">
        <v>5606</v>
      </c>
      <c r="D14" s="130">
        <v>10644</v>
      </c>
      <c r="E14" s="183">
        <v>13440</v>
      </c>
    </row>
    <row r="15" spans="1:5" ht="39.950000000000003" customHeight="1" x14ac:dyDescent="0.15">
      <c r="A15" s="231" t="s">
        <v>302</v>
      </c>
      <c r="B15" s="130">
        <v>2515</v>
      </c>
      <c r="C15" s="130">
        <v>8926</v>
      </c>
      <c r="D15" s="130">
        <v>16449</v>
      </c>
      <c r="E15" s="183">
        <v>20778</v>
      </c>
    </row>
    <row r="16" spans="1:5" ht="39.950000000000003" customHeight="1" x14ac:dyDescent="0.15">
      <c r="A16" s="231" t="s">
        <v>306</v>
      </c>
      <c r="B16" s="130">
        <v>88</v>
      </c>
      <c r="C16" s="130">
        <v>495</v>
      </c>
      <c r="D16" s="130">
        <v>907</v>
      </c>
      <c r="E16" s="183">
        <v>1015</v>
      </c>
    </row>
    <row r="17" spans="1:5" ht="39.950000000000003" customHeight="1" x14ac:dyDescent="0.15">
      <c r="A17" s="231" t="s">
        <v>298</v>
      </c>
      <c r="B17" s="130">
        <v>5981</v>
      </c>
      <c r="C17" s="130">
        <v>26434</v>
      </c>
      <c r="D17" s="130">
        <v>52952</v>
      </c>
      <c r="E17" s="183">
        <v>68754</v>
      </c>
    </row>
    <row r="18" spans="1:5" ht="39.950000000000003" customHeight="1" x14ac:dyDescent="0.15">
      <c r="A18" s="231" t="s">
        <v>300</v>
      </c>
      <c r="B18" s="130">
        <v>6398</v>
      </c>
      <c r="C18" s="130">
        <v>27733</v>
      </c>
      <c r="D18" s="130">
        <v>52625</v>
      </c>
      <c r="E18" s="183">
        <v>66074</v>
      </c>
    </row>
    <row r="19" spans="1:5" ht="39.950000000000003" customHeight="1" x14ac:dyDescent="0.15">
      <c r="A19" s="231" t="s">
        <v>358</v>
      </c>
      <c r="B19" s="130">
        <v>4</v>
      </c>
      <c r="C19" s="130">
        <v>5</v>
      </c>
      <c r="D19" s="130">
        <v>6</v>
      </c>
      <c r="E19" s="183">
        <v>7</v>
      </c>
    </row>
    <row r="20" spans="1:5" ht="39.950000000000003" customHeight="1" x14ac:dyDescent="0.15">
      <c r="A20" s="232"/>
      <c r="B20" s="233">
        <f>SUM(B7:B19)</f>
        <v>19836</v>
      </c>
      <c r="C20" s="234">
        <f>SUM(C7:C19)</f>
        <v>79302</v>
      </c>
      <c r="D20" s="234">
        <f>SUM(D7:D19)</f>
        <v>151806</v>
      </c>
      <c r="E20" s="234">
        <f>SUM(E7:E19)</f>
        <v>193973</v>
      </c>
    </row>
  </sheetData>
  <sheetProtection password="C43B" sheet="1" objects="1" scenarios="1"/>
  <mergeCells count="7">
    <mergeCell ref="A1:D2"/>
    <mergeCell ref="D5:D6"/>
    <mergeCell ref="E5:E6"/>
    <mergeCell ref="B4:E4"/>
    <mergeCell ref="A4:A6"/>
    <mergeCell ref="B5:B6"/>
    <mergeCell ref="C5:C6"/>
  </mergeCells>
  <printOptions horizontalCentered="1"/>
  <pageMargins left="0.43307086614173229" right="0.43307086614173229" top="1.1100000000000001" bottom="0.74803149606299213" header="0.31496062992125984" footer="0.31496062992125984"/>
  <pageSetup paperSize="9" scale="91" orientation="portrait" r:id="rId1"/>
  <headerFooter>
    <oddFooter>&amp;R&amp;8Pág.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37" t="s">
        <v>553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pageSetUpPr fitToPage="1"/>
  </sheetPr>
  <dimension ref="AA1"/>
  <sheetViews>
    <sheetView showGridLines="0" workbookViewId="0">
      <selection activeCell="P36" sqref="P36"/>
    </sheetView>
  </sheetViews>
  <sheetFormatPr defaultRowHeight="12.75" x14ac:dyDescent="0.2"/>
  <cols>
    <col min="1" max="16384" width="9" style="1"/>
  </cols>
  <sheetData>
    <row r="1" spans="27:27" x14ac:dyDescent="0.2">
      <c r="AA1" s="109" t="s">
        <v>611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pageSetUpPr fitToPage="1"/>
  </sheetPr>
  <dimension ref="A1:F2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40.625" style="1" customWidth="1"/>
    <col min="2" max="5" width="12.625" style="1" customWidth="1"/>
    <col min="6" max="6" width="19.25" style="1" customWidth="1"/>
    <col min="7" max="16384" width="9" style="1"/>
  </cols>
  <sheetData>
    <row r="1" spans="1:6" ht="12.75" customHeight="1" x14ac:dyDescent="0.2">
      <c r="A1" s="423" t="s">
        <v>612</v>
      </c>
      <c r="B1" s="423"/>
      <c r="C1" s="423"/>
      <c r="D1" s="423"/>
      <c r="E1" s="423"/>
      <c r="F1" s="423"/>
    </row>
    <row r="2" spans="1:6" x14ac:dyDescent="0.2">
      <c r="A2" s="171"/>
      <c r="B2" s="171"/>
      <c r="C2" s="171"/>
      <c r="D2" s="171"/>
      <c r="E2" s="171"/>
      <c r="F2" s="171"/>
    </row>
    <row r="3" spans="1:6" x14ac:dyDescent="0.2">
      <c r="A3" s="230"/>
      <c r="B3" s="230"/>
      <c r="C3" s="230"/>
      <c r="D3" s="26"/>
      <c r="E3" s="26"/>
      <c r="F3" s="26"/>
    </row>
    <row r="4" spans="1:6" x14ac:dyDescent="0.2">
      <c r="A4" s="469" t="s">
        <v>289</v>
      </c>
      <c r="B4" s="470" t="s">
        <v>359</v>
      </c>
      <c r="C4" s="471"/>
      <c r="D4" s="471"/>
      <c r="E4" s="471"/>
      <c r="F4" s="471"/>
    </row>
    <row r="5" spans="1:6" x14ac:dyDescent="0.2">
      <c r="A5" s="469"/>
      <c r="B5" s="472">
        <v>2019</v>
      </c>
      <c r="C5" s="473"/>
      <c r="D5" s="472">
        <v>2018</v>
      </c>
      <c r="E5" s="473"/>
      <c r="F5" s="472" t="s">
        <v>360</v>
      </c>
    </row>
    <row r="6" spans="1:6" x14ac:dyDescent="0.2">
      <c r="A6" s="469"/>
      <c r="B6" s="235" t="s">
        <v>226</v>
      </c>
      <c r="C6" s="235" t="s">
        <v>286</v>
      </c>
      <c r="D6" s="235" t="s">
        <v>226</v>
      </c>
      <c r="E6" s="235" t="s">
        <v>286</v>
      </c>
      <c r="F6" s="467"/>
    </row>
    <row r="7" spans="1:6" ht="39.950000000000003" customHeight="1" x14ac:dyDescent="0.2">
      <c r="A7" s="231" t="s">
        <v>353</v>
      </c>
      <c r="B7" s="236">
        <f>+QUADRO15!E7</f>
        <v>9028</v>
      </c>
      <c r="C7" s="237">
        <f>+B7/$B$20</f>
        <v>4.6542560047016852E-2</v>
      </c>
      <c r="D7" s="236">
        <v>8572</v>
      </c>
      <c r="E7" s="237">
        <f>+D7/$D$20</f>
        <v>6.2989580118454513E-2</v>
      </c>
      <c r="F7" s="238">
        <f>(+B7-D7)/D7</f>
        <v>5.3196453569762013E-2</v>
      </c>
    </row>
    <row r="8" spans="1:6" ht="39.950000000000003" customHeight="1" x14ac:dyDescent="0.2">
      <c r="A8" s="231" t="s">
        <v>354</v>
      </c>
      <c r="B8" s="236">
        <f>+QUADRO15!E8</f>
        <v>4025</v>
      </c>
      <c r="C8" s="237">
        <f t="shared" ref="C8:C19" si="0">+B8/$B$20</f>
        <v>2.0750310610239568E-2</v>
      </c>
      <c r="D8" s="236">
        <v>2962</v>
      </c>
      <c r="E8" s="237">
        <f t="shared" ref="E8:E19" si="1">+D8/$D$20</f>
        <v>2.176564819305439E-2</v>
      </c>
      <c r="F8" s="238">
        <f t="shared" ref="F8:F20" si="2">(+B8-D8)/D8</f>
        <v>0.35887913571910873</v>
      </c>
    </row>
    <row r="9" spans="1:6" ht="39.950000000000003" customHeight="1" x14ac:dyDescent="0.2">
      <c r="A9" s="231" t="s">
        <v>355</v>
      </c>
      <c r="B9" s="236">
        <f>+QUADRO15!E9</f>
        <v>1829</v>
      </c>
      <c r="C9" s="237">
        <f t="shared" si="0"/>
        <v>9.429147355559794E-3</v>
      </c>
      <c r="D9" s="236">
        <v>1575</v>
      </c>
      <c r="E9" s="237">
        <f t="shared" si="1"/>
        <v>1.1573563775847626E-2</v>
      </c>
      <c r="F9" s="238">
        <f t="shared" si="2"/>
        <v>0.16126984126984126</v>
      </c>
    </row>
    <row r="10" spans="1:6" ht="39.950000000000003" customHeight="1" x14ac:dyDescent="0.2">
      <c r="A10" s="231" t="s">
        <v>356</v>
      </c>
      <c r="B10" s="236">
        <f>+QUADRO15!E10</f>
        <v>711</v>
      </c>
      <c r="C10" s="237">
        <f t="shared" si="0"/>
        <v>3.6654585947528779E-3</v>
      </c>
      <c r="D10" s="236">
        <v>907</v>
      </c>
      <c r="E10" s="237">
        <f t="shared" si="1"/>
        <v>6.6649030759960617E-3</v>
      </c>
      <c r="F10" s="238">
        <f t="shared" si="2"/>
        <v>-0.21609702315325249</v>
      </c>
    </row>
    <row r="11" spans="1:6" ht="39.950000000000003" customHeight="1" x14ac:dyDescent="0.2">
      <c r="A11" s="231" t="s">
        <v>357</v>
      </c>
      <c r="B11" s="236">
        <f>+QUADRO15!E11</f>
        <v>585</v>
      </c>
      <c r="C11" s="237">
        <f t="shared" si="0"/>
        <v>3.0158836539105958E-3</v>
      </c>
      <c r="D11" s="236">
        <v>622</v>
      </c>
      <c r="E11" s="237">
        <f t="shared" si="1"/>
        <v>4.5706391546522056E-3</v>
      </c>
      <c r="F11" s="238">
        <f t="shared" si="2"/>
        <v>-5.9485530546623797E-2</v>
      </c>
    </row>
    <row r="12" spans="1:6" ht="39.950000000000003" customHeight="1" x14ac:dyDescent="0.2">
      <c r="A12" s="231" t="s">
        <v>412</v>
      </c>
      <c r="B12" s="236">
        <f>+QUADRO15!E12</f>
        <v>4446</v>
      </c>
      <c r="C12" s="237">
        <f t="shared" si="0"/>
        <v>2.2920715769720528E-2</v>
      </c>
      <c r="D12" s="236">
        <v>4400</v>
      </c>
      <c r="E12" s="237">
        <f t="shared" si="1"/>
        <v>3.2332495627764794E-2</v>
      </c>
      <c r="F12" s="238">
        <f t="shared" si="2"/>
        <v>1.0454545454545454E-2</v>
      </c>
    </row>
    <row r="13" spans="1:6" ht="39.950000000000003" customHeight="1" x14ac:dyDescent="0.2">
      <c r="A13" s="231" t="s">
        <v>414</v>
      </c>
      <c r="B13" s="236">
        <f>+QUADRO15!E13</f>
        <v>3281</v>
      </c>
      <c r="C13" s="237">
        <f t="shared" si="0"/>
        <v>1.6914725245266094E-2</v>
      </c>
      <c r="D13" s="236">
        <v>3275</v>
      </c>
      <c r="E13" s="237">
        <f t="shared" si="1"/>
        <v>2.4065664359302207E-2</v>
      </c>
      <c r="F13" s="238">
        <f t="shared" si="2"/>
        <v>1.83206106870229E-3</v>
      </c>
    </row>
    <row r="14" spans="1:6" ht="39.950000000000003" customHeight="1" x14ac:dyDescent="0.2">
      <c r="A14" s="231" t="s">
        <v>304</v>
      </c>
      <c r="B14" s="236">
        <f>+QUADRO15!E14</f>
        <v>13440</v>
      </c>
      <c r="C14" s="237">
        <f t="shared" si="0"/>
        <v>6.9287993689843438E-2</v>
      </c>
      <c r="D14" s="236">
        <v>7868</v>
      </c>
      <c r="E14" s="237">
        <f t="shared" si="1"/>
        <v>5.7816380818012138E-2</v>
      </c>
      <c r="F14" s="238">
        <f t="shared" si="2"/>
        <v>0.70818505338078297</v>
      </c>
    </row>
    <row r="15" spans="1:6" ht="39.950000000000003" customHeight="1" x14ac:dyDescent="0.2">
      <c r="A15" s="231" t="s">
        <v>302</v>
      </c>
      <c r="B15" s="236">
        <f>+QUADRO15!E15</f>
        <v>20778</v>
      </c>
      <c r="C15" s="237">
        <f t="shared" si="0"/>
        <v>0.10711800095889634</v>
      </c>
      <c r="D15" s="236">
        <v>13908</v>
      </c>
      <c r="E15" s="237">
        <f t="shared" si="1"/>
        <v>0.10220007936158018</v>
      </c>
      <c r="F15" s="238">
        <f t="shared" si="2"/>
        <v>0.49396031061259704</v>
      </c>
    </row>
    <row r="16" spans="1:6" ht="39.950000000000003" customHeight="1" x14ac:dyDescent="0.2">
      <c r="A16" s="231" t="s">
        <v>306</v>
      </c>
      <c r="B16" s="236">
        <f>+QUADRO15!E16</f>
        <v>1015</v>
      </c>
      <c r="C16" s="237">
        <f t="shared" si="0"/>
        <v>5.2326870234517178E-3</v>
      </c>
      <c r="D16" s="236">
        <v>435</v>
      </c>
      <c r="E16" s="237">
        <f t="shared" si="1"/>
        <v>3.1965080904722016E-3</v>
      </c>
      <c r="F16" s="238">
        <f t="shared" si="2"/>
        <v>1.3333333333333333</v>
      </c>
    </row>
    <row r="17" spans="1:6" ht="39.950000000000003" customHeight="1" x14ac:dyDescent="0.2">
      <c r="A17" s="231" t="s">
        <v>298</v>
      </c>
      <c r="B17" s="236">
        <f>+QUADRO15!E17</f>
        <v>68754</v>
      </c>
      <c r="C17" s="237">
        <f t="shared" si="0"/>
        <v>0.3544513927196053</v>
      </c>
      <c r="D17" s="236">
        <v>45869</v>
      </c>
      <c r="E17" s="237">
        <f t="shared" si="1"/>
        <v>0.33705891862498716</v>
      </c>
      <c r="F17" s="238">
        <f t="shared" si="2"/>
        <v>0.49892083978285989</v>
      </c>
    </row>
    <row r="18" spans="1:6" ht="39.950000000000003" customHeight="1" x14ac:dyDescent="0.2">
      <c r="A18" s="231" t="s">
        <v>300</v>
      </c>
      <c r="B18" s="236">
        <f>+QUADRO15!E18</f>
        <v>66074</v>
      </c>
      <c r="C18" s="237">
        <f t="shared" si="0"/>
        <v>0.34063503683502344</v>
      </c>
      <c r="D18" s="236">
        <v>45639</v>
      </c>
      <c r="E18" s="237">
        <f t="shared" si="1"/>
        <v>0.33536881089899034</v>
      </c>
      <c r="F18" s="238">
        <f t="shared" si="2"/>
        <v>0.44775301825193364</v>
      </c>
    </row>
    <row r="19" spans="1:6" ht="39.950000000000003" customHeight="1" x14ac:dyDescent="0.2">
      <c r="A19" s="231" t="s">
        <v>358</v>
      </c>
      <c r="B19" s="236">
        <f>+QUADRO15!E19</f>
        <v>7</v>
      </c>
      <c r="C19" s="237">
        <f t="shared" si="0"/>
        <v>3.6087496713460119E-5</v>
      </c>
      <c r="D19" s="236">
        <v>54</v>
      </c>
      <c r="E19" s="237">
        <f t="shared" si="1"/>
        <v>3.9680790088620434E-4</v>
      </c>
      <c r="F19" s="238">
        <f t="shared" si="2"/>
        <v>-0.87037037037037035</v>
      </c>
    </row>
    <row r="20" spans="1:6" ht="39.950000000000003" customHeight="1" x14ac:dyDescent="0.2">
      <c r="A20" s="232"/>
      <c r="B20" s="233">
        <f>+QUADRO15!E20</f>
        <v>193973</v>
      </c>
      <c r="C20" s="239">
        <f>SUM(C7:C19)</f>
        <v>1</v>
      </c>
      <c r="D20" s="234">
        <v>136086</v>
      </c>
      <c r="E20" s="240">
        <f>SUM(E7:E19)</f>
        <v>1</v>
      </c>
      <c r="F20" s="241">
        <f t="shared" si="2"/>
        <v>0.42537072145555016</v>
      </c>
    </row>
  </sheetData>
  <sheetProtection password="C43B" sheet="1" objects="1" scenarios="1"/>
  <mergeCells count="6">
    <mergeCell ref="A1:F1"/>
    <mergeCell ref="A4:A6"/>
    <mergeCell ref="B4:F4"/>
    <mergeCell ref="F5:F6"/>
    <mergeCell ref="B5:C5"/>
    <mergeCell ref="D5:E5"/>
  </mergeCells>
  <printOptions horizontalCentered="1"/>
  <pageMargins left="0.43307086614173229" right="0.43307086614173229" top="1.21" bottom="0.74803149606299213" header="0.31496062992125984" footer="0.31496062992125984"/>
  <pageSetup paperSize="9" scale="79" orientation="portrait" r:id="rId1"/>
  <headerFooter>
    <oddFooter>&amp;R&amp;8Pág. &amp;P / 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>
    <pageSetUpPr fitToPage="1"/>
  </sheetPr>
  <dimension ref="A1:AA6"/>
  <sheetViews>
    <sheetView showGridLines="0" workbookViewId="0">
      <selection sqref="A1:E2"/>
    </sheetView>
  </sheetViews>
  <sheetFormatPr defaultRowHeight="12.75" x14ac:dyDescent="0.2"/>
  <cols>
    <col min="1" max="1" width="9.375" style="1" bestFit="1" customWidth="1"/>
    <col min="2" max="7" width="25.625" style="1" bestFit="1" customWidth="1"/>
    <col min="8" max="16384" width="9" style="1"/>
  </cols>
  <sheetData>
    <row r="1" spans="1:27" ht="12.75" customHeight="1" x14ac:dyDescent="0.2">
      <c r="A1" s="423" t="s">
        <v>619</v>
      </c>
      <c r="B1" s="423"/>
      <c r="C1" s="423"/>
      <c r="D1" s="423"/>
      <c r="E1" s="423"/>
      <c r="AA1" s="109" t="s">
        <v>618</v>
      </c>
    </row>
    <row r="2" spans="1:27" x14ac:dyDescent="0.2">
      <c r="A2" s="423"/>
      <c r="B2" s="423"/>
      <c r="C2" s="423"/>
      <c r="D2" s="423"/>
      <c r="E2" s="423"/>
    </row>
    <row r="4" spans="1:27" x14ac:dyDescent="0.2">
      <c r="A4" s="242" t="s">
        <v>361</v>
      </c>
      <c r="B4" s="243" t="s">
        <v>614</v>
      </c>
      <c r="C4" s="243" t="s">
        <v>615</v>
      </c>
      <c r="D4" s="243" t="s">
        <v>616</v>
      </c>
      <c r="E4" s="244" t="s">
        <v>617</v>
      </c>
      <c r="F4" s="244" t="s">
        <v>613</v>
      </c>
      <c r="G4" s="321"/>
    </row>
    <row r="5" spans="1:27" ht="20.100000000000001" customHeight="1" x14ac:dyDescent="0.2">
      <c r="A5" s="245" t="s">
        <v>534</v>
      </c>
      <c r="B5" s="236">
        <v>8091</v>
      </c>
      <c r="C5" s="236">
        <v>39341</v>
      </c>
      <c r="D5" s="236">
        <v>100278</v>
      </c>
      <c r="E5" s="246">
        <v>133163</v>
      </c>
      <c r="F5" s="236">
        <v>136086</v>
      </c>
      <c r="G5" s="320"/>
    </row>
    <row r="6" spans="1:27" ht="20.100000000000001" customHeight="1" x14ac:dyDescent="0.2">
      <c r="A6" s="245" t="s">
        <v>605</v>
      </c>
      <c r="B6" s="236">
        <f>+QUADRO15!B20</f>
        <v>19836</v>
      </c>
      <c r="C6" s="236">
        <f>+QUADRO15!C20</f>
        <v>79302</v>
      </c>
      <c r="D6" s="236">
        <f>+QUADRO15!D20</f>
        <v>151806</v>
      </c>
      <c r="E6" s="236">
        <f>+QUADRO15!E20</f>
        <v>193973</v>
      </c>
      <c r="F6" s="236"/>
      <c r="G6" s="320"/>
    </row>
  </sheetData>
  <sheetProtection password="C43B" sheet="1" objects="1" scenarios="1"/>
  <mergeCells count="1">
    <mergeCell ref="A1:E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>
    <oddFooter>&amp;R&amp;8Pág. &amp;P / 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>
    <pageSetUpPr fitToPage="1"/>
  </sheetPr>
  <dimension ref="A1:O2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9" style="1"/>
    <col min="2" max="2" width="20.375" style="1" bestFit="1" customWidth="1"/>
    <col min="3" max="15" width="12.625" style="1" customWidth="1"/>
    <col min="16" max="16384" width="9" style="1"/>
  </cols>
  <sheetData>
    <row r="1" spans="1:15" ht="15" customHeight="1" x14ac:dyDescent="0.2">
      <c r="A1" s="423" t="s">
        <v>621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ht="15" x14ac:dyDescent="0.25">
      <c r="A2" s="171"/>
      <c r="B2" s="171"/>
      <c r="C2" s="171"/>
      <c r="D2" s="171"/>
      <c r="E2" s="17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5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ht="20.100000000000001" customHeight="1" x14ac:dyDescent="0.2">
      <c r="A4" s="487" t="s">
        <v>362</v>
      </c>
      <c r="B4" s="488"/>
      <c r="C4" s="490" t="s">
        <v>363</v>
      </c>
      <c r="D4" s="483" t="s">
        <v>364</v>
      </c>
      <c r="E4" s="483" t="s">
        <v>365</v>
      </c>
      <c r="F4" s="483" t="s">
        <v>366</v>
      </c>
      <c r="G4" s="483" t="s">
        <v>367</v>
      </c>
      <c r="H4" s="483" t="s">
        <v>368</v>
      </c>
      <c r="I4" s="483" t="s">
        <v>369</v>
      </c>
      <c r="J4" s="483"/>
      <c r="K4" s="483"/>
      <c r="L4" s="475" t="s">
        <v>620</v>
      </c>
      <c r="M4" s="483" t="s">
        <v>370</v>
      </c>
      <c r="N4" s="483" t="s">
        <v>371</v>
      </c>
      <c r="O4" s="485" t="s">
        <v>372</v>
      </c>
    </row>
    <row r="5" spans="1:15" ht="20.100000000000001" customHeight="1" x14ac:dyDescent="0.2">
      <c r="A5" s="489"/>
      <c r="B5" s="488"/>
      <c r="C5" s="491"/>
      <c r="D5" s="484"/>
      <c r="E5" s="484"/>
      <c r="F5" s="484"/>
      <c r="G5" s="484"/>
      <c r="H5" s="484"/>
      <c r="I5" s="247" t="s">
        <v>373</v>
      </c>
      <c r="J5" s="247" t="s">
        <v>374</v>
      </c>
      <c r="K5" s="247" t="s">
        <v>375</v>
      </c>
      <c r="L5" s="475"/>
      <c r="M5" s="484"/>
      <c r="N5" s="484"/>
      <c r="O5" s="486"/>
    </row>
    <row r="6" spans="1:15" s="249" customFormat="1" ht="20.100000000000001" customHeight="1" x14ac:dyDescent="0.15">
      <c r="A6" s="474" t="s">
        <v>376</v>
      </c>
      <c r="B6" s="248" t="s">
        <v>377</v>
      </c>
      <c r="C6" s="236">
        <v>3287</v>
      </c>
      <c r="D6" s="236">
        <v>3712</v>
      </c>
      <c r="E6" s="236">
        <v>4659</v>
      </c>
      <c r="F6" s="236">
        <v>237</v>
      </c>
      <c r="G6" s="236">
        <v>1928</v>
      </c>
      <c r="H6" s="236">
        <v>3244</v>
      </c>
      <c r="I6" s="236">
        <v>1627</v>
      </c>
      <c r="J6" s="236">
        <v>3146</v>
      </c>
      <c r="K6" s="236">
        <v>4639</v>
      </c>
      <c r="L6" s="236">
        <v>185</v>
      </c>
      <c r="M6" s="236">
        <v>21891</v>
      </c>
      <c r="N6" s="236">
        <v>13043</v>
      </c>
      <c r="O6" s="246">
        <v>4735</v>
      </c>
    </row>
    <row r="7" spans="1:15" s="249" customFormat="1" ht="20.100000000000001" customHeight="1" x14ac:dyDescent="0.15">
      <c r="A7" s="474"/>
      <c r="B7" s="248" t="s">
        <v>378</v>
      </c>
      <c r="C7" s="236">
        <v>1709</v>
      </c>
      <c r="D7" s="236">
        <v>2052</v>
      </c>
      <c r="E7" s="236">
        <v>2755</v>
      </c>
      <c r="F7" s="236">
        <v>203</v>
      </c>
      <c r="G7" s="236">
        <v>1140</v>
      </c>
      <c r="H7" s="236">
        <v>1882</v>
      </c>
      <c r="I7" s="236">
        <v>130</v>
      </c>
      <c r="J7" s="236">
        <v>2956</v>
      </c>
      <c r="K7" s="236">
        <v>3068</v>
      </c>
      <c r="L7" s="236">
        <v>254</v>
      </c>
      <c r="M7" s="236">
        <v>13063</v>
      </c>
      <c r="N7" s="236">
        <v>7967</v>
      </c>
      <c r="O7" s="246">
        <v>2686</v>
      </c>
    </row>
    <row r="8" spans="1:15" s="249" customFormat="1" ht="20.100000000000001" customHeight="1" x14ac:dyDescent="0.15">
      <c r="A8" s="474"/>
      <c r="B8" s="248" t="s">
        <v>379</v>
      </c>
      <c r="C8" s="236">
        <v>735</v>
      </c>
      <c r="D8" s="236">
        <v>1001</v>
      </c>
      <c r="E8" s="236">
        <v>1074</v>
      </c>
      <c r="F8" s="236">
        <v>155</v>
      </c>
      <c r="G8" s="236">
        <v>659</v>
      </c>
      <c r="H8" s="236">
        <v>738</v>
      </c>
      <c r="I8" s="236">
        <v>121</v>
      </c>
      <c r="J8" s="236">
        <v>920</v>
      </c>
      <c r="K8" s="236">
        <v>1009</v>
      </c>
      <c r="L8" s="236">
        <v>13</v>
      </c>
      <c r="M8" s="236">
        <v>5384</v>
      </c>
      <c r="N8" s="236">
        <v>3085</v>
      </c>
      <c r="O8" s="246">
        <v>1190</v>
      </c>
    </row>
    <row r="9" spans="1:15" s="249" customFormat="1" ht="20.100000000000001" customHeight="1" x14ac:dyDescent="0.15">
      <c r="A9" s="474"/>
      <c r="B9" s="248" t="s">
        <v>380</v>
      </c>
      <c r="C9" s="236">
        <v>635</v>
      </c>
      <c r="D9" s="236">
        <v>429</v>
      </c>
      <c r="E9" s="236">
        <v>723</v>
      </c>
      <c r="F9" s="236">
        <v>74</v>
      </c>
      <c r="G9" s="236">
        <v>88</v>
      </c>
      <c r="H9" s="236">
        <v>293</v>
      </c>
      <c r="I9" s="236">
        <v>18</v>
      </c>
      <c r="J9" s="236">
        <v>646</v>
      </c>
      <c r="K9" s="236">
        <v>661</v>
      </c>
      <c r="L9" s="236">
        <v>87</v>
      </c>
      <c r="M9" s="236">
        <v>2990</v>
      </c>
      <c r="N9" s="236">
        <v>1833</v>
      </c>
      <c r="O9" s="246">
        <v>451</v>
      </c>
    </row>
    <row r="10" spans="1:15" s="249" customFormat="1" ht="20.100000000000001" customHeight="1" x14ac:dyDescent="0.15">
      <c r="A10" s="474"/>
      <c r="B10" s="306" t="s">
        <v>381</v>
      </c>
      <c r="C10" s="307">
        <v>378</v>
      </c>
      <c r="D10" s="307">
        <v>395</v>
      </c>
      <c r="E10" s="307">
        <v>423</v>
      </c>
      <c r="F10" s="307">
        <v>12</v>
      </c>
      <c r="G10" s="307">
        <v>311</v>
      </c>
      <c r="H10" s="307">
        <v>192</v>
      </c>
      <c r="I10" s="307">
        <v>2</v>
      </c>
      <c r="J10" s="307">
        <v>361</v>
      </c>
      <c r="K10" s="307">
        <v>362</v>
      </c>
      <c r="L10" s="307">
        <v>32</v>
      </c>
      <c r="M10" s="307">
        <v>2105</v>
      </c>
      <c r="N10" s="307">
        <v>1166</v>
      </c>
      <c r="O10" s="308">
        <v>348</v>
      </c>
    </row>
    <row r="11" spans="1:15" s="249" customFormat="1" ht="20.100000000000001" customHeight="1" x14ac:dyDescent="0.15">
      <c r="A11" s="476" t="s">
        <v>644</v>
      </c>
      <c r="B11" s="309" t="s">
        <v>412</v>
      </c>
      <c r="C11" s="310">
        <v>2557</v>
      </c>
      <c r="D11" s="310">
        <v>1488</v>
      </c>
      <c r="E11" s="310">
        <v>2993</v>
      </c>
      <c r="F11" s="310">
        <v>159</v>
      </c>
      <c r="G11" s="310">
        <v>680</v>
      </c>
      <c r="H11" s="310">
        <v>1307</v>
      </c>
      <c r="I11" s="310">
        <v>0</v>
      </c>
      <c r="J11" s="310">
        <v>1925</v>
      </c>
      <c r="K11" s="310">
        <v>1925</v>
      </c>
      <c r="L11" s="310">
        <v>0</v>
      </c>
      <c r="M11" s="310">
        <v>11109</v>
      </c>
      <c r="N11" s="310">
        <v>6216</v>
      </c>
      <c r="O11" s="311">
        <v>2354</v>
      </c>
    </row>
    <row r="12" spans="1:15" s="249" customFormat="1" ht="20.100000000000001" customHeight="1" x14ac:dyDescent="0.15">
      <c r="A12" s="477"/>
      <c r="B12" s="250" t="s">
        <v>414</v>
      </c>
      <c r="C12" s="251">
        <v>608</v>
      </c>
      <c r="D12" s="251">
        <v>964</v>
      </c>
      <c r="E12" s="251">
        <v>963</v>
      </c>
      <c r="F12" s="251">
        <v>26</v>
      </c>
      <c r="G12" s="251">
        <v>643</v>
      </c>
      <c r="H12" s="251">
        <v>575</v>
      </c>
      <c r="I12" s="251">
        <v>502</v>
      </c>
      <c r="J12" s="251">
        <v>490</v>
      </c>
      <c r="K12" s="251">
        <v>868</v>
      </c>
      <c r="L12" s="251">
        <v>0</v>
      </c>
      <c r="M12" s="251">
        <v>4647</v>
      </c>
      <c r="N12" s="251">
        <v>2435</v>
      </c>
      <c r="O12" s="252">
        <v>1568</v>
      </c>
    </row>
    <row r="13" spans="1:15" s="249" customFormat="1" ht="20.100000000000001" customHeight="1" x14ac:dyDescent="0.15">
      <c r="A13" s="478" t="s">
        <v>382</v>
      </c>
      <c r="B13" s="248" t="s">
        <v>304</v>
      </c>
      <c r="C13" s="236">
        <v>3721</v>
      </c>
      <c r="D13" s="236">
        <v>3975</v>
      </c>
      <c r="E13" s="236">
        <v>5355</v>
      </c>
      <c r="F13" s="236">
        <v>692</v>
      </c>
      <c r="G13" s="236">
        <v>2532</v>
      </c>
      <c r="H13" s="236">
        <v>4317</v>
      </c>
      <c r="I13" s="236">
        <v>13594</v>
      </c>
      <c r="J13" s="236">
        <v>5453</v>
      </c>
      <c r="K13" s="236">
        <v>16331</v>
      </c>
      <c r="L13" s="236">
        <v>1083</v>
      </c>
      <c r="M13" s="236">
        <v>38006</v>
      </c>
      <c r="N13" s="236">
        <v>25331</v>
      </c>
      <c r="O13" s="246">
        <v>6509</v>
      </c>
    </row>
    <row r="14" spans="1:15" s="249" customFormat="1" ht="20.100000000000001" customHeight="1" x14ac:dyDescent="0.15">
      <c r="A14" s="479"/>
      <c r="B14" s="248" t="s">
        <v>302</v>
      </c>
      <c r="C14" s="236">
        <v>7230</v>
      </c>
      <c r="D14" s="236">
        <v>4840</v>
      </c>
      <c r="E14" s="236">
        <v>9170</v>
      </c>
      <c r="F14" s="236">
        <v>521</v>
      </c>
      <c r="G14" s="236">
        <v>2858</v>
      </c>
      <c r="H14" s="236">
        <v>5096</v>
      </c>
      <c r="I14" s="236">
        <v>21537</v>
      </c>
      <c r="J14" s="236">
        <v>8546</v>
      </c>
      <c r="K14" s="236">
        <v>25107</v>
      </c>
      <c r="L14" s="236">
        <v>1182</v>
      </c>
      <c r="M14" s="236">
        <v>56004</v>
      </c>
      <c r="N14" s="236">
        <v>35640</v>
      </c>
      <c r="O14" s="246">
        <v>9402</v>
      </c>
    </row>
    <row r="15" spans="1:15" s="249" customFormat="1" ht="20.100000000000001" customHeight="1" x14ac:dyDescent="0.15">
      <c r="A15" s="479"/>
      <c r="B15" s="248" t="s">
        <v>306</v>
      </c>
      <c r="C15" s="236">
        <v>535</v>
      </c>
      <c r="D15" s="236">
        <v>1055</v>
      </c>
      <c r="E15" s="236">
        <v>753</v>
      </c>
      <c r="F15" s="236">
        <v>0</v>
      </c>
      <c r="G15" s="236">
        <v>132</v>
      </c>
      <c r="H15" s="236">
        <v>192</v>
      </c>
      <c r="I15" s="236">
        <v>1200</v>
      </c>
      <c r="J15" s="236">
        <v>353</v>
      </c>
      <c r="K15" s="236">
        <v>1365</v>
      </c>
      <c r="L15" s="236">
        <v>307</v>
      </c>
      <c r="M15" s="236">
        <v>4339</v>
      </c>
      <c r="N15" s="236">
        <v>2789</v>
      </c>
      <c r="O15" s="246">
        <v>528</v>
      </c>
    </row>
    <row r="16" spans="1:15" s="249" customFormat="1" ht="20.100000000000001" customHeight="1" x14ac:dyDescent="0.15">
      <c r="A16" s="479"/>
      <c r="B16" s="248" t="s">
        <v>298</v>
      </c>
      <c r="C16" s="236">
        <v>26381</v>
      </c>
      <c r="D16" s="236">
        <v>27320</v>
      </c>
      <c r="E16" s="236">
        <v>31677</v>
      </c>
      <c r="F16" s="236">
        <v>2000</v>
      </c>
      <c r="G16" s="236">
        <v>10503</v>
      </c>
      <c r="H16" s="236">
        <v>18799</v>
      </c>
      <c r="I16" s="236">
        <v>70719</v>
      </c>
      <c r="J16" s="236">
        <v>29535</v>
      </c>
      <c r="K16" s="236">
        <v>81680</v>
      </c>
      <c r="L16" s="236">
        <v>4833</v>
      </c>
      <c r="M16" s="236">
        <v>203193</v>
      </c>
      <c r="N16" s="236">
        <v>129400</v>
      </c>
      <c r="O16" s="246">
        <v>29653</v>
      </c>
    </row>
    <row r="17" spans="1:15" s="249" customFormat="1" ht="20.100000000000001" customHeight="1" x14ac:dyDescent="0.15">
      <c r="A17" s="480"/>
      <c r="B17" s="250" t="s">
        <v>300</v>
      </c>
      <c r="C17" s="251">
        <v>21187</v>
      </c>
      <c r="D17" s="251">
        <v>18936</v>
      </c>
      <c r="E17" s="251">
        <v>29308</v>
      </c>
      <c r="F17" s="251">
        <v>2633</v>
      </c>
      <c r="G17" s="251">
        <v>12170</v>
      </c>
      <c r="H17" s="251">
        <v>26235</v>
      </c>
      <c r="I17" s="251">
        <v>55465</v>
      </c>
      <c r="J17" s="251">
        <v>35689</v>
      </c>
      <c r="K17" s="251">
        <v>78025</v>
      </c>
      <c r="L17" s="251">
        <v>3379</v>
      </c>
      <c r="M17" s="251">
        <v>191873</v>
      </c>
      <c r="N17" s="251">
        <v>122859</v>
      </c>
      <c r="O17" s="252">
        <v>30895</v>
      </c>
    </row>
    <row r="18" spans="1:15" s="249" customFormat="1" ht="20.100000000000001" customHeight="1" x14ac:dyDescent="0.15">
      <c r="A18" s="253"/>
      <c r="B18" s="248" t="s">
        <v>358</v>
      </c>
      <c r="C18" s="236">
        <v>0</v>
      </c>
      <c r="D18" s="236">
        <v>0</v>
      </c>
      <c r="E18" s="236">
        <v>3</v>
      </c>
      <c r="F18" s="236">
        <v>0</v>
      </c>
      <c r="G18" s="236">
        <v>1</v>
      </c>
      <c r="H18" s="236">
        <v>1</v>
      </c>
      <c r="I18" s="236">
        <v>1</v>
      </c>
      <c r="J18" s="236">
        <v>0</v>
      </c>
      <c r="K18" s="236">
        <v>1</v>
      </c>
      <c r="L18" s="236">
        <v>0</v>
      </c>
      <c r="M18" s="236">
        <v>6</v>
      </c>
      <c r="N18" s="236">
        <v>6</v>
      </c>
      <c r="O18" s="246">
        <v>3</v>
      </c>
    </row>
    <row r="19" spans="1:15" s="249" customFormat="1" ht="20.100000000000001" customHeight="1" x14ac:dyDescent="0.15">
      <c r="A19" s="481" t="s">
        <v>287</v>
      </c>
      <c r="B19" s="482"/>
      <c r="C19" s="254">
        <v>68386</v>
      </c>
      <c r="D19" s="254">
        <v>65817</v>
      </c>
      <c r="E19" s="254">
        <v>89201</v>
      </c>
      <c r="F19" s="254">
        <v>6712</v>
      </c>
      <c r="G19" s="254">
        <v>33641</v>
      </c>
      <c r="H19" s="254">
        <v>62505</v>
      </c>
      <c r="I19" s="254">
        <v>164694</v>
      </c>
      <c r="J19" s="254">
        <v>89792</v>
      </c>
      <c r="K19" s="254">
        <v>214314</v>
      </c>
      <c r="L19" s="254">
        <v>11347</v>
      </c>
      <c r="M19" s="254">
        <v>554610</v>
      </c>
      <c r="N19" s="254">
        <v>346091</v>
      </c>
      <c r="O19" s="255">
        <v>86814</v>
      </c>
    </row>
    <row r="20" spans="1:15" ht="15" x14ac:dyDescent="0.25">
      <c r="A20" s="256"/>
      <c r="B20" s="256"/>
      <c r="C20" s="257"/>
      <c r="D20" s="257"/>
      <c r="E20" s="257"/>
      <c r="F20" s="257"/>
      <c r="G20" s="257"/>
      <c r="H20" s="257"/>
      <c r="I20" s="257"/>
      <c r="J20" s="257"/>
      <c r="K20" s="111"/>
      <c r="L20" s="111"/>
      <c r="M20" s="111"/>
      <c r="N20" s="111"/>
      <c r="O20" s="111"/>
    </row>
    <row r="21" spans="1:15" ht="15" x14ac:dyDescent="0.25">
      <c r="A21" s="258" t="s">
        <v>383</v>
      </c>
      <c r="B21" s="259"/>
      <c r="K21" s="111"/>
      <c r="L21" s="111"/>
      <c r="M21" s="111"/>
      <c r="N21" s="111"/>
      <c r="O21" s="111"/>
    </row>
    <row r="22" spans="1:15" ht="15" x14ac:dyDescent="0.25">
      <c r="A22" s="256" t="s">
        <v>384</v>
      </c>
      <c r="B22" s="259"/>
      <c r="C22" s="108"/>
      <c r="D22" s="108"/>
      <c r="E22" s="108"/>
      <c r="F22" s="108"/>
      <c r="G22" s="108"/>
      <c r="H22" s="108"/>
      <c r="I22" s="108"/>
      <c r="J22" s="108"/>
      <c r="K22" s="111"/>
      <c r="L22" s="111"/>
      <c r="M22" s="111"/>
      <c r="N22" s="124"/>
      <c r="O22" s="259"/>
    </row>
  </sheetData>
  <sheetProtection password="C43B" sheet="1" objects="1" scenarios="1"/>
  <mergeCells count="17">
    <mergeCell ref="A1:O1"/>
    <mergeCell ref="H4:H5"/>
    <mergeCell ref="I4:K4"/>
    <mergeCell ref="M4:M5"/>
    <mergeCell ref="N4:N5"/>
    <mergeCell ref="O4:O5"/>
    <mergeCell ref="A4:B5"/>
    <mergeCell ref="C4:C5"/>
    <mergeCell ref="D4:D5"/>
    <mergeCell ref="E4:E5"/>
    <mergeCell ref="F4:F5"/>
    <mergeCell ref="G4:G5"/>
    <mergeCell ref="A6:A10"/>
    <mergeCell ref="L4:L5"/>
    <mergeCell ref="A11:A12"/>
    <mergeCell ref="A13:A17"/>
    <mergeCell ref="A19:B19"/>
  </mergeCells>
  <printOptions horizontalCentered="1"/>
  <pageMargins left="0" right="0" top="1.08" bottom="0.74803149606299213" header="0.31496062992125984" footer="0.31496062992125984"/>
  <pageSetup paperSize="9" scale="72" orientation="landscape" r:id="rId1"/>
  <headerFooter>
    <oddFooter>&amp;R&amp;8Pág. &amp;P / 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pageSetUpPr fitToPage="1"/>
  </sheetPr>
  <dimension ref="A1:G13"/>
  <sheetViews>
    <sheetView showGridLines="0" workbookViewId="0">
      <selection sqref="A1:F2"/>
    </sheetView>
  </sheetViews>
  <sheetFormatPr defaultRowHeight="12.75" x14ac:dyDescent="0.2"/>
  <cols>
    <col min="1" max="1" width="10.625" style="1" customWidth="1"/>
    <col min="2" max="2" width="15.25" style="1" customWidth="1"/>
    <col min="3" max="3" width="9" style="1"/>
    <col min="4" max="4" width="10" style="1" bestFit="1" customWidth="1"/>
    <col min="5" max="6" width="9.75" style="1" bestFit="1" customWidth="1"/>
    <col min="7" max="16384" width="9" style="1"/>
  </cols>
  <sheetData>
    <row r="1" spans="1:7" ht="15" customHeight="1" x14ac:dyDescent="0.2">
      <c r="A1" s="423" t="s">
        <v>653</v>
      </c>
      <c r="B1" s="423"/>
      <c r="C1" s="423"/>
      <c r="D1" s="423"/>
      <c r="E1" s="423"/>
      <c r="F1" s="423"/>
    </row>
    <row r="2" spans="1:7" ht="15" customHeight="1" x14ac:dyDescent="0.2">
      <c r="A2" s="423"/>
      <c r="B2" s="423"/>
      <c r="C2" s="423"/>
      <c r="D2" s="423"/>
      <c r="E2" s="423"/>
      <c r="F2" s="423"/>
    </row>
    <row r="3" spans="1:7" ht="15" x14ac:dyDescent="0.25">
      <c r="A3" s="260"/>
      <c r="B3" s="111"/>
      <c r="C3" s="111"/>
      <c r="D3" s="111"/>
      <c r="E3" s="111"/>
      <c r="F3" s="111"/>
    </row>
    <row r="4" spans="1:7" s="249" customFormat="1" ht="20.100000000000001" customHeight="1" x14ac:dyDescent="0.15">
      <c r="A4" s="498" t="s">
        <v>289</v>
      </c>
      <c r="B4" s="499"/>
      <c r="C4" s="499" t="s">
        <v>385</v>
      </c>
      <c r="D4" s="499" t="s">
        <v>529</v>
      </c>
      <c r="E4" s="499" t="s">
        <v>386</v>
      </c>
      <c r="F4" s="492" t="s">
        <v>387</v>
      </c>
      <c r="G4" s="492" t="s">
        <v>388</v>
      </c>
    </row>
    <row r="5" spans="1:7" s="249" customFormat="1" ht="20.100000000000001" customHeight="1" x14ac:dyDescent="0.15">
      <c r="A5" s="498"/>
      <c r="B5" s="499"/>
      <c r="C5" s="500"/>
      <c r="D5" s="500"/>
      <c r="E5" s="500"/>
      <c r="F5" s="493"/>
      <c r="G5" s="493"/>
    </row>
    <row r="6" spans="1:7" s="249" customFormat="1" ht="20.100000000000001" customHeight="1" x14ac:dyDescent="0.15">
      <c r="A6" s="501" t="s">
        <v>353</v>
      </c>
      <c r="B6" s="502"/>
      <c r="C6" s="236">
        <v>2149</v>
      </c>
      <c r="D6" s="236">
        <v>26</v>
      </c>
      <c r="E6" s="236">
        <v>1863</v>
      </c>
      <c r="F6" s="246">
        <v>26</v>
      </c>
      <c r="G6" s="246">
        <v>260</v>
      </c>
    </row>
    <row r="7" spans="1:7" s="249" customFormat="1" ht="20.100000000000001" customHeight="1" x14ac:dyDescent="0.15">
      <c r="A7" s="496" t="s">
        <v>354</v>
      </c>
      <c r="B7" s="497"/>
      <c r="C7" s="236">
        <v>901</v>
      </c>
      <c r="D7" s="236">
        <v>139</v>
      </c>
      <c r="E7" s="236">
        <v>584</v>
      </c>
      <c r="F7" s="246">
        <v>139</v>
      </c>
      <c r="G7" s="246">
        <v>178</v>
      </c>
    </row>
    <row r="8" spans="1:7" s="249" customFormat="1" ht="20.100000000000001" customHeight="1" x14ac:dyDescent="0.15">
      <c r="A8" s="496" t="s">
        <v>512</v>
      </c>
      <c r="B8" s="497"/>
      <c r="C8" s="236">
        <v>154</v>
      </c>
      <c r="D8" s="236">
        <v>0</v>
      </c>
      <c r="E8" s="236">
        <v>108</v>
      </c>
      <c r="F8" s="246">
        <v>0</v>
      </c>
      <c r="G8" s="246">
        <v>46</v>
      </c>
    </row>
    <row r="9" spans="1:7" s="249" customFormat="1" ht="20.100000000000001" customHeight="1" x14ac:dyDescent="0.15">
      <c r="A9" s="496" t="s">
        <v>356</v>
      </c>
      <c r="B9" s="497"/>
      <c r="C9" s="236">
        <v>1505</v>
      </c>
      <c r="D9" s="236">
        <v>566</v>
      </c>
      <c r="E9" s="236">
        <v>633</v>
      </c>
      <c r="F9" s="246">
        <v>583</v>
      </c>
      <c r="G9" s="246">
        <v>289</v>
      </c>
    </row>
    <row r="10" spans="1:7" s="249" customFormat="1" ht="20.100000000000001" customHeight="1" x14ac:dyDescent="0.15">
      <c r="A10" s="496" t="s">
        <v>357</v>
      </c>
      <c r="B10" s="497"/>
      <c r="C10" s="236">
        <v>353</v>
      </c>
      <c r="D10" s="236">
        <v>73</v>
      </c>
      <c r="E10" s="236">
        <v>213</v>
      </c>
      <c r="F10" s="246">
        <v>73</v>
      </c>
      <c r="G10" s="246">
        <v>67</v>
      </c>
    </row>
    <row r="11" spans="1:7" s="249" customFormat="1" ht="20.100000000000001" customHeight="1" x14ac:dyDescent="0.15">
      <c r="A11" s="496" t="s">
        <v>412</v>
      </c>
      <c r="B11" s="497"/>
      <c r="C11" s="236">
        <v>33</v>
      </c>
      <c r="D11" s="236">
        <v>3</v>
      </c>
      <c r="E11" s="236">
        <v>28</v>
      </c>
      <c r="F11" s="246">
        <v>3</v>
      </c>
      <c r="G11" s="246">
        <v>2</v>
      </c>
    </row>
    <row r="12" spans="1:7" s="249" customFormat="1" ht="20.100000000000001" customHeight="1" x14ac:dyDescent="0.15">
      <c r="A12" s="496" t="s">
        <v>414</v>
      </c>
      <c r="B12" s="497"/>
      <c r="C12" s="236">
        <v>259</v>
      </c>
      <c r="D12" s="236">
        <v>23</v>
      </c>
      <c r="E12" s="236">
        <v>208</v>
      </c>
      <c r="F12" s="246">
        <v>23</v>
      </c>
      <c r="G12" s="246">
        <v>28</v>
      </c>
    </row>
    <row r="13" spans="1:7" s="249" customFormat="1" ht="20.100000000000001" customHeight="1" x14ac:dyDescent="0.15">
      <c r="A13" s="494" t="s">
        <v>287</v>
      </c>
      <c r="B13" s="495"/>
      <c r="C13" s="254">
        <v>5354</v>
      </c>
      <c r="D13" s="254">
        <v>830</v>
      </c>
      <c r="E13" s="254">
        <v>3637</v>
      </c>
      <c r="F13" s="255">
        <v>847</v>
      </c>
      <c r="G13" s="255">
        <v>870</v>
      </c>
    </row>
  </sheetData>
  <sheetProtection password="C43B" sheet="1" formatCells="0" formatColumns="0" formatRows="0" insertColumns="0" insertRows="0" insertHyperlinks="0" deleteColumns="0" deleteRows="0" sort="0" autoFilter="0" pivotTables="0"/>
  <mergeCells count="15">
    <mergeCell ref="G4:G5"/>
    <mergeCell ref="A13:B13"/>
    <mergeCell ref="A1:F2"/>
    <mergeCell ref="A8:B8"/>
    <mergeCell ref="A4:B5"/>
    <mergeCell ref="C4:C5"/>
    <mergeCell ref="D4:D5"/>
    <mergeCell ref="E4:E5"/>
    <mergeCell ref="F4:F5"/>
    <mergeCell ref="A11:B11"/>
    <mergeCell ref="A12:B12"/>
    <mergeCell ref="A7:B7"/>
    <mergeCell ref="A9:B9"/>
    <mergeCell ref="A10:B10"/>
    <mergeCell ref="A6:B6"/>
  </mergeCells>
  <printOptions horizontalCentered="1"/>
  <pageMargins left="0.23622047244094491" right="0.23622047244094491" top="1.39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pageSetUpPr fitToPage="1"/>
  </sheetPr>
  <dimension ref="A1:F27"/>
  <sheetViews>
    <sheetView showGridLines="0" workbookViewId="0">
      <selection sqref="A1:D2"/>
    </sheetView>
  </sheetViews>
  <sheetFormatPr defaultRowHeight="12.75" x14ac:dyDescent="0.2"/>
  <cols>
    <col min="1" max="1" width="20.625" style="1" bestFit="1" customWidth="1"/>
    <col min="2" max="2" width="16.25" style="1" bestFit="1" customWidth="1"/>
    <col min="3" max="3" width="9" style="1"/>
    <col min="4" max="4" width="8.875" style="1" bestFit="1" customWidth="1"/>
    <col min="5" max="16384" width="9" style="1"/>
  </cols>
  <sheetData>
    <row r="1" spans="1:6" ht="12.75" customHeight="1" x14ac:dyDescent="0.2">
      <c r="A1" s="423" t="s">
        <v>627</v>
      </c>
      <c r="B1" s="423"/>
      <c r="C1" s="423"/>
      <c r="D1" s="423"/>
      <c r="E1" s="171"/>
      <c r="F1" s="171"/>
    </row>
    <row r="2" spans="1:6" x14ac:dyDescent="0.2">
      <c r="A2" s="423"/>
      <c r="B2" s="423"/>
      <c r="C2" s="423"/>
      <c r="D2" s="423"/>
      <c r="E2" s="171"/>
      <c r="F2" s="171"/>
    </row>
    <row r="3" spans="1:6" x14ac:dyDescent="0.2">
      <c r="A3" s="261"/>
      <c r="B3" s="261"/>
      <c r="C3" s="261"/>
      <c r="D3" s="261"/>
    </row>
    <row r="4" spans="1:6" ht="20.100000000000001" customHeight="1" x14ac:dyDescent="0.2">
      <c r="A4" s="262"/>
      <c r="B4" s="262"/>
      <c r="C4" s="503" t="s">
        <v>389</v>
      </c>
      <c r="D4" s="383"/>
    </row>
    <row r="5" spans="1:6" ht="20.100000000000001" customHeight="1" x14ac:dyDescent="0.2">
      <c r="A5" s="263" t="s">
        <v>623</v>
      </c>
      <c r="B5" s="264" t="s">
        <v>391</v>
      </c>
      <c r="C5" s="504" t="s">
        <v>390</v>
      </c>
      <c r="D5" s="383"/>
    </row>
    <row r="6" spans="1:6" ht="20.100000000000001" customHeight="1" x14ac:dyDescent="0.2">
      <c r="A6" s="265" t="s">
        <v>622</v>
      </c>
      <c r="B6" s="266">
        <v>8126</v>
      </c>
      <c r="C6" s="505">
        <v>57128</v>
      </c>
      <c r="D6" s="506"/>
    </row>
    <row r="8" spans="1:6" x14ac:dyDescent="0.2">
      <c r="A8" s="26" t="s">
        <v>383</v>
      </c>
    </row>
    <row r="9" spans="1:6" x14ac:dyDescent="0.2">
      <c r="A9" s="267" t="s">
        <v>625</v>
      </c>
    </row>
    <row r="10" spans="1:6" x14ac:dyDescent="0.2">
      <c r="A10" s="267" t="s">
        <v>629</v>
      </c>
    </row>
    <row r="14" spans="1:6" x14ac:dyDescent="0.2">
      <c r="A14" s="423" t="s">
        <v>628</v>
      </c>
      <c r="B14" s="423"/>
    </row>
    <row r="15" spans="1:6" x14ac:dyDescent="0.2">
      <c r="A15" s="423"/>
      <c r="B15" s="423"/>
    </row>
    <row r="16" spans="1:6" x14ac:dyDescent="0.2">
      <c r="A16" s="268"/>
      <c r="B16" s="268"/>
    </row>
    <row r="17" spans="1:2" ht="20.100000000000001" customHeight="1" x14ac:dyDescent="0.2">
      <c r="A17" s="263"/>
      <c r="B17" s="269" t="s">
        <v>389</v>
      </c>
    </row>
    <row r="18" spans="1:2" ht="20.100000000000001" customHeight="1" x14ac:dyDescent="0.2">
      <c r="A18" s="270" t="s">
        <v>622</v>
      </c>
      <c r="B18" s="271">
        <v>57128</v>
      </c>
    </row>
    <row r="19" spans="1:2" ht="20.100000000000001" customHeight="1" x14ac:dyDescent="0.2">
      <c r="A19" s="231" t="s">
        <v>624</v>
      </c>
      <c r="B19" s="246">
        <v>7368</v>
      </c>
    </row>
    <row r="20" spans="1:2" ht="20.100000000000001" customHeight="1" x14ac:dyDescent="0.2">
      <c r="A20" s="336" t="s">
        <v>392</v>
      </c>
      <c r="B20" s="252">
        <v>49760</v>
      </c>
    </row>
    <row r="21" spans="1:2" ht="20.100000000000001" customHeight="1" x14ac:dyDescent="0.2">
      <c r="A21" s="335"/>
      <c r="B21" s="320"/>
    </row>
    <row r="22" spans="1:2" ht="20.100000000000001" customHeight="1" x14ac:dyDescent="0.2">
      <c r="A22" s="335"/>
      <c r="B22" s="320"/>
    </row>
    <row r="24" spans="1:2" x14ac:dyDescent="0.2">
      <c r="A24" s="26" t="s">
        <v>383</v>
      </c>
    </row>
    <row r="25" spans="1:2" x14ac:dyDescent="0.2">
      <c r="A25" s="267" t="s">
        <v>625</v>
      </c>
    </row>
    <row r="27" spans="1:2" x14ac:dyDescent="0.2">
      <c r="A27" s="26" t="s">
        <v>626</v>
      </c>
    </row>
  </sheetData>
  <sheetProtection password="C43B" sheet="1" objects="1" scenarios="1"/>
  <mergeCells count="5">
    <mergeCell ref="C4:D4"/>
    <mergeCell ref="C5:D5"/>
    <mergeCell ref="A1:D2"/>
    <mergeCell ref="A14:B15"/>
    <mergeCell ref="C6:D6"/>
  </mergeCells>
  <printOptions horizontalCentered="1"/>
  <pageMargins left="0.23622047244094491" right="0.23622047244094491" top="1.5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>
    <pageSetUpPr fitToPage="1"/>
  </sheetPr>
  <dimension ref="A1:E27"/>
  <sheetViews>
    <sheetView showGridLines="0" workbookViewId="0">
      <selection sqref="A1:E2"/>
    </sheetView>
  </sheetViews>
  <sheetFormatPr defaultRowHeight="12.75" x14ac:dyDescent="0.2"/>
  <cols>
    <col min="1" max="1" width="25.125" style="1" customWidth="1"/>
    <col min="2" max="2" width="12.75" style="1" customWidth="1"/>
    <col min="3" max="3" width="8.125" style="1" customWidth="1"/>
    <col min="4" max="4" width="14.5" style="1" customWidth="1"/>
    <col min="5" max="5" width="20" style="1" customWidth="1"/>
    <col min="6" max="16384" width="9" style="1"/>
  </cols>
  <sheetData>
    <row r="1" spans="1:5" ht="12.75" customHeight="1" x14ac:dyDescent="0.2">
      <c r="A1" s="423" t="s">
        <v>631</v>
      </c>
      <c r="B1" s="423"/>
      <c r="C1" s="423"/>
      <c r="D1" s="423"/>
      <c r="E1" s="423"/>
    </row>
    <row r="2" spans="1:5" x14ac:dyDescent="0.2">
      <c r="A2" s="423"/>
      <c r="B2" s="423"/>
      <c r="C2" s="423"/>
      <c r="D2" s="423"/>
      <c r="E2" s="423"/>
    </row>
    <row r="3" spans="1:5" x14ac:dyDescent="0.2">
      <c r="D3" s="268"/>
    </row>
    <row r="4" spans="1:5" ht="20.100000000000001" customHeight="1" x14ac:dyDescent="0.2">
      <c r="A4" s="272"/>
      <c r="B4" s="507" t="s">
        <v>389</v>
      </c>
      <c r="C4" s="508"/>
      <c r="D4" s="508"/>
      <c r="E4" s="508"/>
    </row>
    <row r="5" spans="1:5" ht="20.100000000000001" customHeight="1" x14ac:dyDescent="0.2">
      <c r="A5" s="509" t="s">
        <v>289</v>
      </c>
      <c r="B5" s="510" t="s">
        <v>401</v>
      </c>
      <c r="C5" s="511" t="s">
        <v>402</v>
      </c>
      <c r="D5" s="511" t="s">
        <v>403</v>
      </c>
      <c r="E5" s="512" t="s">
        <v>404</v>
      </c>
    </row>
    <row r="6" spans="1:5" ht="20.100000000000001" customHeight="1" x14ac:dyDescent="0.2">
      <c r="A6" s="509"/>
      <c r="B6" s="510"/>
      <c r="C6" s="511"/>
      <c r="D6" s="511"/>
      <c r="E6" s="512"/>
    </row>
    <row r="7" spans="1:5" ht="20.100000000000001" customHeight="1" x14ac:dyDescent="0.2">
      <c r="A7" s="337" t="s">
        <v>622</v>
      </c>
      <c r="B7" s="338">
        <v>57128</v>
      </c>
      <c r="C7" s="339">
        <v>100</v>
      </c>
      <c r="D7" s="340">
        <v>23497</v>
      </c>
      <c r="E7" s="341">
        <v>41.130443915418006</v>
      </c>
    </row>
    <row r="8" spans="1:5" ht="20.100000000000001" customHeight="1" x14ac:dyDescent="0.2">
      <c r="A8" s="342" t="s">
        <v>293</v>
      </c>
      <c r="B8" s="343">
        <v>7086</v>
      </c>
      <c r="C8" s="344">
        <v>12.403724968491808</v>
      </c>
      <c r="D8" s="343">
        <v>7074</v>
      </c>
      <c r="E8" s="345">
        <v>99.830651989839112</v>
      </c>
    </row>
    <row r="9" spans="1:5" ht="20.100000000000001" customHeight="1" x14ac:dyDescent="0.2">
      <c r="A9" s="342" t="s">
        <v>393</v>
      </c>
      <c r="B9" s="343">
        <v>1089</v>
      </c>
      <c r="C9" s="344">
        <v>1.9062456238622041</v>
      </c>
      <c r="D9" s="343">
        <v>9</v>
      </c>
      <c r="E9" s="345">
        <v>0.82644628099173556</v>
      </c>
    </row>
    <row r="10" spans="1:5" ht="20.100000000000001" customHeight="1" x14ac:dyDescent="0.2">
      <c r="A10" s="342" t="s">
        <v>394</v>
      </c>
      <c r="B10" s="343">
        <v>889</v>
      </c>
      <c r="C10" s="344">
        <v>1.5561546001960509</v>
      </c>
      <c r="D10" s="343">
        <v>16</v>
      </c>
      <c r="E10" s="345">
        <v>1.799775028121485</v>
      </c>
    </row>
    <row r="11" spans="1:5" ht="20.100000000000001" customHeight="1" x14ac:dyDescent="0.2">
      <c r="A11" s="342" t="s">
        <v>395</v>
      </c>
      <c r="B11" s="343">
        <v>435</v>
      </c>
      <c r="C11" s="344">
        <v>0.76144797647388318</v>
      </c>
      <c r="D11" s="343">
        <v>3</v>
      </c>
      <c r="E11" s="345">
        <v>0.68965517241379315</v>
      </c>
    </row>
    <row r="12" spans="1:5" ht="20.100000000000001" customHeight="1" x14ac:dyDescent="0.2">
      <c r="A12" s="342" t="s">
        <v>396</v>
      </c>
      <c r="B12" s="343">
        <v>187</v>
      </c>
      <c r="C12" s="344">
        <v>0.32733510712785324</v>
      </c>
      <c r="D12" s="343">
        <v>9</v>
      </c>
      <c r="E12" s="345">
        <v>4.8128342245989302</v>
      </c>
    </row>
    <row r="13" spans="1:5" ht="20.100000000000001" customHeight="1" x14ac:dyDescent="0.2">
      <c r="A13" s="342" t="s">
        <v>397</v>
      </c>
      <c r="B13" s="343">
        <v>158</v>
      </c>
      <c r="C13" s="344">
        <v>0.27657190869626103</v>
      </c>
      <c r="D13" s="343">
        <v>0</v>
      </c>
      <c r="E13" s="345">
        <v>0</v>
      </c>
    </row>
    <row r="14" spans="1:5" ht="20.100000000000001" customHeight="1" x14ac:dyDescent="0.2">
      <c r="A14" s="342" t="s">
        <v>398</v>
      </c>
      <c r="B14" s="343">
        <v>4210</v>
      </c>
      <c r="C14" s="344">
        <v>7.3694160481725248</v>
      </c>
      <c r="D14" s="343">
        <v>149</v>
      </c>
      <c r="E14" s="345">
        <v>3.5391923990498815</v>
      </c>
    </row>
    <row r="15" spans="1:5" ht="20.100000000000001" customHeight="1" x14ac:dyDescent="0.2">
      <c r="A15" s="342" t="s">
        <v>296</v>
      </c>
      <c r="B15" s="343">
        <v>3627</v>
      </c>
      <c r="C15" s="344">
        <v>6.3489007141856888</v>
      </c>
      <c r="D15" s="343">
        <v>6</v>
      </c>
      <c r="E15" s="345">
        <v>0.16542597187758479</v>
      </c>
    </row>
    <row r="16" spans="1:5" ht="20.100000000000001" customHeight="1" x14ac:dyDescent="0.2">
      <c r="A16" s="342" t="s">
        <v>298</v>
      </c>
      <c r="B16" s="343">
        <v>13446</v>
      </c>
      <c r="C16" s="344">
        <v>23.53661952107548</v>
      </c>
      <c r="D16" s="343">
        <v>5035</v>
      </c>
      <c r="E16" s="345">
        <v>37.446080618771383</v>
      </c>
    </row>
    <row r="17" spans="1:5" ht="20.100000000000001" customHeight="1" x14ac:dyDescent="0.2">
      <c r="A17" s="342" t="s">
        <v>300</v>
      </c>
      <c r="B17" s="343">
        <v>18831</v>
      </c>
      <c r="C17" s="344">
        <v>32.962820333286651</v>
      </c>
      <c r="D17" s="343">
        <v>8018</v>
      </c>
      <c r="E17" s="345">
        <v>42.578726567893369</v>
      </c>
    </row>
    <row r="18" spans="1:5" ht="20.100000000000001" customHeight="1" x14ac:dyDescent="0.2">
      <c r="A18" s="342" t="s">
        <v>302</v>
      </c>
      <c r="B18" s="343">
        <v>4280</v>
      </c>
      <c r="C18" s="344">
        <v>7.4919479064556791</v>
      </c>
      <c r="D18" s="343">
        <v>1851</v>
      </c>
      <c r="E18" s="345">
        <v>43.247663551401871</v>
      </c>
    </row>
    <row r="19" spans="1:5" ht="20.100000000000001" customHeight="1" x14ac:dyDescent="0.2">
      <c r="A19" s="342" t="s">
        <v>304</v>
      </c>
      <c r="B19" s="343">
        <v>2503</v>
      </c>
      <c r="C19" s="344">
        <v>4.3813891611819074</v>
      </c>
      <c r="D19" s="343">
        <v>1234</v>
      </c>
      <c r="E19" s="345">
        <v>49.300838993208153</v>
      </c>
    </row>
    <row r="20" spans="1:5" ht="20.100000000000001" customHeight="1" x14ac:dyDescent="0.2">
      <c r="A20" s="342" t="s">
        <v>306</v>
      </c>
      <c r="B20" s="343">
        <v>149</v>
      </c>
      <c r="C20" s="344">
        <v>0.26081781263128412</v>
      </c>
      <c r="D20" s="343">
        <v>52</v>
      </c>
      <c r="E20" s="345">
        <v>34.899328859060404</v>
      </c>
    </row>
    <row r="21" spans="1:5" ht="20.100000000000001" customHeight="1" x14ac:dyDescent="0.2">
      <c r="A21" s="342" t="s">
        <v>630</v>
      </c>
      <c r="B21" s="343">
        <v>19</v>
      </c>
      <c r="C21" s="344">
        <v>3.3258647248284555E-2</v>
      </c>
      <c r="D21" s="343">
        <v>2</v>
      </c>
      <c r="E21" s="345">
        <v>10.526315789473683</v>
      </c>
    </row>
    <row r="22" spans="1:5" ht="20.100000000000001" customHeight="1" x14ac:dyDescent="0.2">
      <c r="A22" s="342" t="s">
        <v>399</v>
      </c>
      <c r="B22" s="343">
        <v>88</v>
      </c>
      <c r="C22" s="344">
        <v>0.15404005041310739</v>
      </c>
      <c r="D22" s="343">
        <v>39</v>
      </c>
      <c r="E22" s="345">
        <v>44.31818181818182</v>
      </c>
    </row>
    <row r="23" spans="1:5" ht="20.100000000000001" customHeight="1" x14ac:dyDescent="0.2">
      <c r="A23" s="346" t="s">
        <v>400</v>
      </c>
      <c r="B23" s="347">
        <v>131</v>
      </c>
      <c r="C23" s="348">
        <v>0.22930962050133033</v>
      </c>
      <c r="D23" s="347">
        <v>0</v>
      </c>
      <c r="E23" s="349">
        <v>0</v>
      </c>
    </row>
    <row r="24" spans="1:5" ht="20.100000000000001" customHeight="1" x14ac:dyDescent="0.2">
      <c r="A24" s="335"/>
      <c r="B24" s="320"/>
      <c r="C24" s="350"/>
      <c r="D24" s="320"/>
      <c r="E24" s="350"/>
    </row>
    <row r="26" spans="1:5" x14ac:dyDescent="0.2">
      <c r="A26" s="26" t="s">
        <v>383</v>
      </c>
    </row>
    <row r="27" spans="1:5" x14ac:dyDescent="0.2">
      <c r="A27" s="267" t="s">
        <v>625</v>
      </c>
    </row>
  </sheetData>
  <sheetProtection password="C43B" sheet="1" objects="1" scenarios="1"/>
  <mergeCells count="7">
    <mergeCell ref="A1:E2"/>
    <mergeCell ref="B4:E4"/>
    <mergeCell ref="A5:A6"/>
    <mergeCell ref="B5:B6"/>
    <mergeCell ref="C5:C6"/>
    <mergeCell ref="D5:D6"/>
    <mergeCell ref="E5:E6"/>
  </mergeCells>
  <printOptions horizontalCentered="1"/>
  <pageMargins left="0.43307086614173229" right="0.43307086614173229" top="1.52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Q33"/>
  <sheetViews>
    <sheetView showGridLines="0" zoomScale="80" zoomScaleNormal="8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1" style="283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1" width="13.625" style="46" customWidth="1"/>
    <col min="12" max="12" width="0.875" style="47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7" ht="24.75" customHeight="1" x14ac:dyDescent="0.2">
      <c r="A1" s="382" t="s">
        <v>550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7" ht="16.5" customHeight="1" x14ac:dyDescent="0.2">
      <c r="A2" s="43" t="s">
        <v>290</v>
      </c>
      <c r="B2" s="43"/>
      <c r="C2" s="279"/>
      <c r="D2" s="43"/>
      <c r="E2" s="43"/>
      <c r="F2" s="44"/>
      <c r="G2" s="44"/>
    </row>
    <row r="3" spans="1:17" ht="20.100000000000001" customHeight="1" x14ac:dyDescent="0.2">
      <c r="A3" s="383" t="s">
        <v>0</v>
      </c>
      <c r="B3" s="383"/>
      <c r="C3" s="280"/>
      <c r="D3" s="383" t="s">
        <v>551</v>
      </c>
      <c r="E3" s="383"/>
      <c r="F3" s="383"/>
      <c r="G3" s="383"/>
      <c r="H3" s="36"/>
      <c r="I3" s="384" t="s">
        <v>516</v>
      </c>
      <c r="J3" s="384"/>
      <c r="K3" s="384"/>
      <c r="L3" s="36"/>
      <c r="M3" s="384" t="s">
        <v>552</v>
      </c>
      <c r="N3" s="384"/>
      <c r="O3" s="384"/>
    </row>
    <row r="4" spans="1:17" ht="20.100000000000001" customHeight="1" x14ac:dyDescent="0.2">
      <c r="A4" s="383"/>
      <c r="B4" s="383"/>
      <c r="C4" s="280"/>
      <c r="D4" s="385" t="s">
        <v>1</v>
      </c>
      <c r="E4" s="386"/>
      <c r="F4" s="49" t="s">
        <v>2</v>
      </c>
      <c r="G4" s="50" t="s">
        <v>3</v>
      </c>
      <c r="H4" s="36"/>
      <c r="I4" s="51" t="s">
        <v>1</v>
      </c>
      <c r="J4" s="49" t="s">
        <v>2</v>
      </c>
      <c r="K4" s="50" t="s">
        <v>3</v>
      </c>
      <c r="L4" s="36"/>
      <c r="M4" s="51" t="s">
        <v>1</v>
      </c>
      <c r="N4" s="52" t="s">
        <v>2</v>
      </c>
      <c r="O4" s="53" t="s">
        <v>3</v>
      </c>
    </row>
    <row r="5" spans="1:17" ht="12" customHeight="1" x14ac:dyDescent="0.2">
      <c r="A5" s="383"/>
      <c r="B5" s="383"/>
      <c r="C5" s="280"/>
      <c r="D5" s="387" t="s">
        <v>4</v>
      </c>
      <c r="E5" s="389" t="s">
        <v>5</v>
      </c>
      <c r="F5" s="390" t="s">
        <v>6</v>
      </c>
      <c r="G5" s="392" t="s">
        <v>641</v>
      </c>
      <c r="H5" s="36"/>
      <c r="I5" s="375" t="s">
        <v>4</v>
      </c>
      <c r="J5" s="376" t="s">
        <v>6</v>
      </c>
      <c r="K5" s="377" t="s">
        <v>641</v>
      </c>
      <c r="L5" s="36"/>
      <c r="M5" s="375" t="s">
        <v>4</v>
      </c>
      <c r="N5" s="380" t="s">
        <v>6</v>
      </c>
      <c r="O5" s="381" t="s">
        <v>641</v>
      </c>
    </row>
    <row r="6" spans="1:17" ht="12" customHeight="1" x14ac:dyDescent="0.2">
      <c r="A6" s="383"/>
      <c r="B6" s="383"/>
      <c r="C6" s="280"/>
      <c r="D6" s="388"/>
      <c r="E6" s="389"/>
      <c r="F6" s="391"/>
      <c r="G6" s="393"/>
      <c r="H6" s="36"/>
      <c r="I6" s="375"/>
      <c r="J6" s="376"/>
      <c r="K6" s="377"/>
      <c r="L6" s="36"/>
      <c r="M6" s="375"/>
      <c r="N6" s="380"/>
      <c r="O6" s="381"/>
    </row>
    <row r="7" spans="1:17" s="62" customFormat="1" ht="12.75" customHeight="1" x14ac:dyDescent="0.2">
      <c r="A7" s="384"/>
      <c r="B7" s="384"/>
      <c r="C7" s="280"/>
      <c r="D7" s="54" t="s">
        <v>7</v>
      </c>
      <c r="E7" s="55" t="s">
        <v>8</v>
      </c>
      <c r="F7" s="56" t="s">
        <v>9</v>
      </c>
      <c r="G7" s="57" t="s">
        <v>10</v>
      </c>
      <c r="H7" s="36"/>
      <c r="I7" s="54" t="s">
        <v>11</v>
      </c>
      <c r="J7" s="58" t="s">
        <v>12</v>
      </c>
      <c r="K7" s="59" t="s">
        <v>13</v>
      </c>
      <c r="L7" s="36"/>
      <c r="M7" s="54" t="s">
        <v>14</v>
      </c>
      <c r="N7" s="60" t="s">
        <v>15</v>
      </c>
      <c r="O7" s="61" t="s">
        <v>16</v>
      </c>
    </row>
    <row r="8" spans="1:17" ht="30" customHeight="1" x14ac:dyDescent="0.2">
      <c r="A8" s="378" t="s">
        <v>411</v>
      </c>
      <c r="B8" s="378"/>
      <c r="C8" s="280" t="s">
        <v>447</v>
      </c>
      <c r="D8" s="63">
        <v>92473</v>
      </c>
      <c r="E8" s="64">
        <f>+D8/$D$25</f>
        <v>0.53967318354245697</v>
      </c>
      <c r="F8" s="65">
        <v>2942449.03</v>
      </c>
      <c r="G8" s="66"/>
      <c r="H8" s="67">
        <v>0</v>
      </c>
      <c r="I8" s="68">
        <v>90100</v>
      </c>
      <c r="J8" s="65">
        <v>2893908.73</v>
      </c>
      <c r="K8" s="69"/>
      <c r="L8" s="67">
        <v>0</v>
      </c>
      <c r="M8" s="70">
        <f>+D8/I8</f>
        <v>1.0263374028856826</v>
      </c>
      <c r="N8" s="71">
        <f>+F8/J8</f>
        <v>1.0167732656862332</v>
      </c>
      <c r="O8" s="72"/>
    </row>
    <row r="9" spans="1:17" ht="30" customHeight="1" x14ac:dyDescent="0.2">
      <c r="A9" s="373" t="s">
        <v>17</v>
      </c>
      <c r="B9" s="373"/>
      <c r="C9" s="280" t="s">
        <v>464</v>
      </c>
      <c r="D9" s="73">
        <v>3204</v>
      </c>
      <c r="E9" s="74">
        <f t="shared" ref="E9:E22" si="0">+D9/$D$25</f>
        <v>1.8698570177998249E-2</v>
      </c>
      <c r="F9" s="75"/>
      <c r="G9" s="76"/>
      <c r="H9" s="67">
        <v>0</v>
      </c>
      <c r="I9" s="73">
        <v>3213</v>
      </c>
      <c r="J9" s="75"/>
      <c r="K9" s="76"/>
      <c r="L9" s="67">
        <v>0</v>
      </c>
      <c r="M9" s="77">
        <f t="shared" ref="M9:M25" si="1">+D9/I9</f>
        <v>0.99719887955182074</v>
      </c>
      <c r="N9" s="77"/>
      <c r="O9" s="78"/>
    </row>
    <row r="10" spans="1:17" ht="30" customHeight="1" x14ac:dyDescent="0.2">
      <c r="A10" s="373" t="s">
        <v>345</v>
      </c>
      <c r="B10" s="373"/>
      <c r="C10" s="280" t="s">
        <v>448</v>
      </c>
      <c r="D10" s="73">
        <v>55068</v>
      </c>
      <c r="E10" s="74">
        <f t="shared" si="0"/>
        <v>0.32137729792821712</v>
      </c>
      <c r="F10" s="75">
        <v>126468.02</v>
      </c>
      <c r="G10" s="76"/>
      <c r="H10" s="67">
        <v>0</v>
      </c>
      <c r="I10" s="73">
        <v>59157</v>
      </c>
      <c r="J10" s="75">
        <v>139062.42000000001</v>
      </c>
      <c r="K10" s="76"/>
      <c r="L10" s="67">
        <v>0</v>
      </c>
      <c r="M10" s="77">
        <f t="shared" si="1"/>
        <v>0.93087884781175512</v>
      </c>
      <c r="N10" s="77">
        <f t="shared" ref="N10:N22" si="2">+F10/J10</f>
        <v>0.90943347598869628</v>
      </c>
      <c r="O10" s="78"/>
      <c r="Q10" s="46"/>
    </row>
    <row r="11" spans="1:17" ht="30" customHeight="1" x14ac:dyDescent="0.2">
      <c r="A11" s="379" t="s">
        <v>18</v>
      </c>
      <c r="B11" s="379"/>
      <c r="C11" s="281" t="s">
        <v>465</v>
      </c>
      <c r="D11" s="73">
        <v>0</v>
      </c>
      <c r="E11" s="74">
        <f t="shared" si="0"/>
        <v>0</v>
      </c>
      <c r="F11" s="75">
        <v>0</v>
      </c>
      <c r="G11" s="76"/>
      <c r="H11" s="67">
        <v>0</v>
      </c>
      <c r="I11" s="73">
        <v>0</v>
      </c>
      <c r="J11" s="75">
        <v>0</v>
      </c>
      <c r="K11" s="76"/>
      <c r="L11" s="67">
        <v>0</v>
      </c>
      <c r="M11" s="77">
        <f>IFERROR(+D11/I11,0)</f>
        <v>0</v>
      </c>
      <c r="N11" s="74">
        <f>IFERROR(+F11/J11,0)</f>
        <v>0</v>
      </c>
      <c r="O11" s="78"/>
    </row>
    <row r="12" spans="1:17" ht="30" customHeight="1" x14ac:dyDescent="0.2">
      <c r="A12" s="373" t="s">
        <v>19</v>
      </c>
      <c r="B12" s="373"/>
      <c r="C12" s="281" t="s">
        <v>443</v>
      </c>
      <c r="D12" s="73">
        <v>127551</v>
      </c>
      <c r="E12" s="74">
        <f t="shared" si="0"/>
        <v>0.74438867814414944</v>
      </c>
      <c r="F12" s="75">
        <v>2708723.89</v>
      </c>
      <c r="G12" s="76"/>
      <c r="H12" s="67">
        <v>0</v>
      </c>
      <c r="I12" s="73">
        <v>125384</v>
      </c>
      <c r="J12" s="75">
        <v>2571686.4300000002</v>
      </c>
      <c r="K12" s="76"/>
      <c r="L12" s="67">
        <v>0</v>
      </c>
      <c r="M12" s="77">
        <f t="shared" si="1"/>
        <v>1.0172829069099725</v>
      </c>
      <c r="N12" s="74">
        <f t="shared" si="2"/>
        <v>1.0532870020238043</v>
      </c>
      <c r="O12" s="78"/>
    </row>
    <row r="13" spans="1:17" ht="30" customHeight="1" x14ac:dyDescent="0.2">
      <c r="A13" s="371" t="s">
        <v>554</v>
      </c>
      <c r="B13" s="371"/>
      <c r="C13" s="281" t="s">
        <v>466</v>
      </c>
      <c r="D13" s="73">
        <v>56893</v>
      </c>
      <c r="E13" s="74">
        <f t="shared" si="0"/>
        <v>0.33202801283921796</v>
      </c>
      <c r="F13" s="75"/>
      <c r="G13" s="76">
        <v>74597.41</v>
      </c>
      <c r="H13" s="67">
        <v>0</v>
      </c>
      <c r="I13" s="73">
        <v>57121</v>
      </c>
      <c r="J13" s="75"/>
      <c r="K13" s="76">
        <v>76348.460000000006</v>
      </c>
      <c r="L13" s="67">
        <v>0</v>
      </c>
      <c r="M13" s="77">
        <f t="shared" si="1"/>
        <v>0.99600847324101471</v>
      </c>
      <c r="N13" s="74"/>
      <c r="O13" s="79">
        <f t="shared" ref="O13" si="3">+G13/K13</f>
        <v>0.97706502528014316</v>
      </c>
      <c r="Q13" s="46"/>
    </row>
    <row r="14" spans="1:17" ht="30" customHeight="1" x14ac:dyDescent="0.2">
      <c r="A14" s="373" t="s">
        <v>646</v>
      </c>
      <c r="B14" s="373"/>
      <c r="C14" s="281" t="s">
        <v>467</v>
      </c>
      <c r="D14" s="73">
        <v>23032</v>
      </c>
      <c r="E14" s="74">
        <f t="shared" si="0"/>
        <v>0.13441494018091626</v>
      </c>
      <c r="F14" s="75"/>
      <c r="G14" s="76"/>
      <c r="H14" s="67">
        <v>0</v>
      </c>
      <c r="I14" s="73">
        <v>22465</v>
      </c>
      <c r="J14" s="80"/>
      <c r="K14" s="76"/>
      <c r="L14" s="67">
        <v>0</v>
      </c>
      <c r="M14" s="77">
        <f t="shared" si="1"/>
        <v>1.0252392610727799</v>
      </c>
      <c r="N14" s="74"/>
      <c r="O14" s="78"/>
    </row>
    <row r="15" spans="1:17" ht="30" customHeight="1" x14ac:dyDescent="0.2">
      <c r="A15" s="371" t="s">
        <v>647</v>
      </c>
      <c r="B15" s="371"/>
      <c r="C15" s="281" t="s">
        <v>468</v>
      </c>
      <c r="D15" s="73">
        <v>21063</v>
      </c>
      <c r="E15" s="74">
        <f t="shared" si="0"/>
        <v>0.12292384009337613</v>
      </c>
      <c r="F15" s="75"/>
      <c r="G15" s="76"/>
      <c r="H15" s="67">
        <v>0</v>
      </c>
      <c r="I15" s="73">
        <v>20097</v>
      </c>
      <c r="J15" s="80"/>
      <c r="K15" s="76"/>
      <c r="L15" s="67">
        <v>0</v>
      </c>
      <c r="M15" s="77">
        <f t="shared" si="1"/>
        <v>1.0480668756530827</v>
      </c>
      <c r="N15" s="74"/>
      <c r="O15" s="78"/>
    </row>
    <row r="16" spans="1:17" ht="30" customHeight="1" x14ac:dyDescent="0.2">
      <c r="A16" s="371" t="s">
        <v>648</v>
      </c>
      <c r="B16" s="371"/>
      <c r="C16" s="281" t="s">
        <v>469</v>
      </c>
      <c r="D16" s="73">
        <v>5619</v>
      </c>
      <c r="E16" s="74">
        <f t="shared" si="0"/>
        <v>3.2792529909541873E-2</v>
      </c>
      <c r="F16" s="75"/>
      <c r="G16" s="76"/>
      <c r="H16" s="67">
        <v>0</v>
      </c>
      <c r="I16" s="73">
        <v>6045</v>
      </c>
      <c r="J16" s="80"/>
      <c r="K16" s="76"/>
      <c r="L16" s="67">
        <v>0</v>
      </c>
      <c r="M16" s="77">
        <f t="shared" si="1"/>
        <v>0.92952853598014884</v>
      </c>
      <c r="N16" s="74"/>
      <c r="O16" s="78"/>
    </row>
    <row r="17" spans="1:15" ht="30" customHeight="1" x14ac:dyDescent="0.2">
      <c r="A17" s="81" t="s">
        <v>21</v>
      </c>
      <c r="B17" s="81"/>
      <c r="C17" s="281" t="s">
        <v>20</v>
      </c>
      <c r="D17" s="73">
        <v>367</v>
      </c>
      <c r="E17" s="74">
        <f t="shared" si="0"/>
        <v>2.1418149985409978E-3</v>
      </c>
      <c r="F17" s="75">
        <v>14781.8</v>
      </c>
      <c r="G17" s="76"/>
      <c r="H17" s="67">
        <v>0</v>
      </c>
      <c r="I17" s="73">
        <v>378</v>
      </c>
      <c r="J17" s="75">
        <v>14404.73</v>
      </c>
      <c r="K17" s="76"/>
      <c r="L17" s="67">
        <v>0</v>
      </c>
      <c r="M17" s="77">
        <f t="shared" si="1"/>
        <v>0.97089947089947093</v>
      </c>
      <c r="N17" s="74">
        <f t="shared" si="2"/>
        <v>1.0261768183089859</v>
      </c>
      <c r="O17" s="78"/>
    </row>
    <row r="18" spans="1:15" ht="30" customHeight="1" x14ac:dyDescent="0.2">
      <c r="A18" s="81" t="s">
        <v>23</v>
      </c>
      <c r="B18" s="81"/>
      <c r="C18" s="281" t="s">
        <v>22</v>
      </c>
      <c r="D18" s="73">
        <v>1000</v>
      </c>
      <c r="E18" s="74">
        <f t="shared" si="0"/>
        <v>5.8360081704114386E-3</v>
      </c>
      <c r="F18" s="75">
        <v>29160.49</v>
      </c>
      <c r="G18" s="76"/>
      <c r="H18" s="67">
        <v>0</v>
      </c>
      <c r="I18" s="73">
        <v>1048</v>
      </c>
      <c r="J18" s="75">
        <v>29692.29</v>
      </c>
      <c r="K18" s="76"/>
      <c r="L18" s="67">
        <v>0</v>
      </c>
      <c r="M18" s="77">
        <f t="shared" si="1"/>
        <v>0.95419847328244278</v>
      </c>
      <c r="N18" s="74">
        <f t="shared" si="2"/>
        <v>0.98208962663371535</v>
      </c>
      <c r="O18" s="78"/>
    </row>
    <row r="19" spans="1:15" ht="30" customHeight="1" x14ac:dyDescent="0.2">
      <c r="A19" s="371" t="s">
        <v>24</v>
      </c>
      <c r="B19" s="371"/>
      <c r="C19" s="281" t="s">
        <v>470</v>
      </c>
      <c r="D19" s="73">
        <v>380</v>
      </c>
      <c r="E19" s="74">
        <f t="shared" si="0"/>
        <v>2.2176831047563466E-3</v>
      </c>
      <c r="F19" s="75">
        <v>11181.21</v>
      </c>
      <c r="G19" s="76"/>
      <c r="H19" s="67">
        <v>0</v>
      </c>
      <c r="I19" s="73">
        <v>393</v>
      </c>
      <c r="J19" s="75">
        <v>11710.93</v>
      </c>
      <c r="K19" s="76"/>
      <c r="L19" s="67">
        <v>0</v>
      </c>
      <c r="M19" s="77">
        <f t="shared" si="1"/>
        <v>0.9669211195928753</v>
      </c>
      <c r="N19" s="74">
        <f t="shared" si="2"/>
        <v>0.95476704241251542</v>
      </c>
      <c r="O19" s="78"/>
    </row>
    <row r="20" spans="1:15" ht="30" customHeight="1" x14ac:dyDescent="0.2">
      <c r="A20" s="371" t="s">
        <v>25</v>
      </c>
      <c r="B20" s="371"/>
      <c r="C20" s="281" t="s">
        <v>471</v>
      </c>
      <c r="D20" s="73">
        <v>2576</v>
      </c>
      <c r="E20" s="74">
        <f t="shared" si="0"/>
        <v>1.5033557046979866E-2</v>
      </c>
      <c r="F20" s="75">
        <v>39874</v>
      </c>
      <c r="G20" s="76"/>
      <c r="H20" s="67">
        <v>0</v>
      </c>
      <c r="I20" s="73">
        <v>2634</v>
      </c>
      <c r="J20" s="75">
        <v>41368.42</v>
      </c>
      <c r="K20" s="76"/>
      <c r="L20" s="67">
        <v>0</v>
      </c>
      <c r="M20" s="77">
        <f t="shared" si="1"/>
        <v>0.97798025816249046</v>
      </c>
      <c r="N20" s="74">
        <f t="shared" si="2"/>
        <v>0.96387534259224794</v>
      </c>
      <c r="O20" s="78"/>
    </row>
    <row r="21" spans="1:15" ht="30" customHeight="1" x14ac:dyDescent="0.2">
      <c r="A21" s="371" t="s">
        <v>26</v>
      </c>
      <c r="B21" s="371"/>
      <c r="C21" s="281" t="s">
        <v>472</v>
      </c>
      <c r="D21" s="73">
        <v>1705</v>
      </c>
      <c r="E21" s="74">
        <f t="shared" si="0"/>
        <v>9.9503939305515023E-3</v>
      </c>
      <c r="F21" s="75">
        <v>31268.94</v>
      </c>
      <c r="G21" s="76"/>
      <c r="H21" s="67">
        <v>0</v>
      </c>
      <c r="I21" s="73">
        <v>2458</v>
      </c>
      <c r="J21" s="75">
        <v>51083.32</v>
      </c>
      <c r="K21" s="76"/>
      <c r="L21" s="67">
        <v>0</v>
      </c>
      <c r="M21" s="77">
        <f t="shared" si="1"/>
        <v>0.69365337672904803</v>
      </c>
      <c r="N21" s="74">
        <f t="shared" si="2"/>
        <v>0.61211644035665647</v>
      </c>
      <c r="O21" s="78"/>
    </row>
    <row r="22" spans="1:15" ht="30" customHeight="1" x14ac:dyDescent="0.2">
      <c r="A22" s="371" t="s">
        <v>27</v>
      </c>
      <c r="B22" s="371"/>
      <c r="C22" s="280" t="s">
        <v>473</v>
      </c>
      <c r="D22" s="73">
        <v>2</v>
      </c>
      <c r="E22" s="74">
        <f t="shared" si="0"/>
        <v>1.1672016340822878E-5</v>
      </c>
      <c r="F22" s="75">
        <v>46.28</v>
      </c>
      <c r="G22" s="76"/>
      <c r="H22" s="67">
        <v>0</v>
      </c>
      <c r="I22" s="73">
        <v>5</v>
      </c>
      <c r="J22" s="75">
        <v>156.96</v>
      </c>
      <c r="K22" s="76"/>
      <c r="L22" s="67">
        <v>0</v>
      </c>
      <c r="M22" s="77">
        <f t="shared" si="1"/>
        <v>0.4</v>
      </c>
      <c r="N22" s="74">
        <f t="shared" si="2"/>
        <v>0.29485219164118248</v>
      </c>
      <c r="O22" s="78"/>
    </row>
    <row r="23" spans="1:15" ht="30" customHeight="1" x14ac:dyDescent="0.2">
      <c r="A23" s="371" t="s">
        <v>517</v>
      </c>
      <c r="B23" s="371"/>
      <c r="C23" s="280" t="s">
        <v>519</v>
      </c>
      <c r="D23" s="73">
        <v>61</v>
      </c>
      <c r="E23" s="74">
        <f t="shared" ref="E23:E24" si="4">+D23/$D$25</f>
        <v>3.5599649839509773E-4</v>
      </c>
      <c r="F23" s="75">
        <v>1189.6500000000001</v>
      </c>
      <c r="G23" s="76"/>
      <c r="H23" s="67">
        <v>0</v>
      </c>
      <c r="I23" s="73">
        <v>10</v>
      </c>
      <c r="J23" s="75">
        <v>254.08</v>
      </c>
      <c r="K23" s="76"/>
      <c r="L23" s="67">
        <v>0</v>
      </c>
      <c r="M23" s="77">
        <f t="shared" ref="M23" si="5">+D23/I23</f>
        <v>6.1</v>
      </c>
      <c r="N23" s="74">
        <f t="shared" ref="N23" si="6">+F23/J23</f>
        <v>4.6821867128463479</v>
      </c>
      <c r="O23" s="78"/>
    </row>
    <row r="24" spans="1:15" ht="30" customHeight="1" thickBot="1" x14ac:dyDescent="0.25">
      <c r="A24" s="374" t="s">
        <v>518</v>
      </c>
      <c r="B24" s="374"/>
      <c r="C24" s="280" t="s">
        <v>520</v>
      </c>
      <c r="D24" s="73">
        <v>3</v>
      </c>
      <c r="E24" s="74">
        <f t="shared" si="4"/>
        <v>1.7508024511234316E-5</v>
      </c>
      <c r="F24" s="75" t="s">
        <v>505</v>
      </c>
      <c r="G24" s="76"/>
      <c r="H24" s="67">
        <v>0</v>
      </c>
      <c r="I24" s="73">
        <v>0</v>
      </c>
      <c r="J24" s="75" t="s">
        <v>505</v>
      </c>
      <c r="K24" s="76"/>
      <c r="L24" s="67">
        <v>0</v>
      </c>
      <c r="M24" s="77"/>
      <c r="N24" s="74"/>
      <c r="O24" s="78"/>
    </row>
    <row r="25" spans="1:15" ht="30" customHeight="1" thickTop="1" x14ac:dyDescent="0.2">
      <c r="A25" s="372" t="s">
        <v>28</v>
      </c>
      <c r="B25" s="372"/>
      <c r="C25" s="280"/>
      <c r="D25" s="82">
        <v>171350</v>
      </c>
      <c r="E25" s="83"/>
      <c r="F25" s="84"/>
      <c r="G25" s="85"/>
      <c r="H25" s="36">
        <v>0</v>
      </c>
      <c r="I25" s="82">
        <v>171156</v>
      </c>
      <c r="J25" s="86"/>
      <c r="K25" s="87"/>
      <c r="L25" s="36">
        <v>0</v>
      </c>
      <c r="M25" s="88">
        <f t="shared" si="1"/>
        <v>1.0011334688821893</v>
      </c>
      <c r="N25" s="89"/>
      <c r="O25" s="90"/>
    </row>
    <row r="26" spans="1:15" ht="11.25" customHeight="1" x14ac:dyDescent="0.2">
      <c r="A26" s="45"/>
      <c r="B26" s="91"/>
      <c r="C26" s="282"/>
      <c r="D26" s="92">
        <v>2019</v>
      </c>
      <c r="G26" s="44"/>
      <c r="H26" s="93"/>
      <c r="I26" s="94">
        <v>2018</v>
      </c>
    </row>
    <row r="27" spans="1:15" ht="11.25" customHeight="1" x14ac:dyDescent="0.2">
      <c r="B27" s="1"/>
      <c r="C27" s="109"/>
      <c r="D27" s="1"/>
      <c r="E27" s="1"/>
      <c r="F27" s="1"/>
      <c r="G27" s="1"/>
      <c r="H27" s="1"/>
      <c r="I27" s="1"/>
    </row>
    <row r="28" spans="1:15" ht="11.25" customHeight="1" x14ac:dyDescent="0.2">
      <c r="A28" s="42" t="s">
        <v>29</v>
      </c>
      <c r="B28" s="1"/>
      <c r="C28" s="109"/>
      <c r="D28" s="1"/>
      <c r="E28" s="1"/>
      <c r="F28" s="1"/>
      <c r="G28" s="1"/>
      <c r="H28" s="1"/>
      <c r="I28" s="1"/>
    </row>
    <row r="29" spans="1:15" ht="11.25" customHeight="1" x14ac:dyDescent="0.2">
      <c r="A29" s="95"/>
      <c r="B29" s="1"/>
      <c r="C29" s="109"/>
      <c r="D29" s="1"/>
      <c r="E29" s="1"/>
      <c r="F29" s="1"/>
      <c r="G29" s="1"/>
      <c r="H29" s="1"/>
      <c r="I29" s="1"/>
    </row>
    <row r="30" spans="1:15" ht="11.25" customHeight="1" x14ac:dyDescent="0.2">
      <c r="A30" s="95" t="s">
        <v>649</v>
      </c>
      <c r="B30" s="1"/>
      <c r="C30" s="109"/>
      <c r="D30" s="1"/>
      <c r="E30" s="1"/>
      <c r="F30" s="1"/>
      <c r="G30" s="1"/>
      <c r="H30" s="1"/>
      <c r="I30" s="1"/>
    </row>
    <row r="31" spans="1:15" ht="11.25" customHeight="1" x14ac:dyDescent="0.2">
      <c r="B31" s="1"/>
      <c r="C31" s="109"/>
      <c r="D31" s="1"/>
      <c r="E31" s="1"/>
      <c r="F31" s="1"/>
      <c r="G31" s="1"/>
      <c r="H31" s="1"/>
      <c r="I31" s="1"/>
    </row>
    <row r="32" spans="1:15" ht="11.25" customHeight="1" x14ac:dyDescent="0.2">
      <c r="B32" s="96"/>
      <c r="C32" s="282"/>
      <c r="G32" s="97"/>
      <c r="H32" s="93"/>
      <c r="I32" s="98"/>
    </row>
    <row r="33" spans="2:9" ht="11.25" customHeight="1" x14ac:dyDescent="0.2">
      <c r="B33" s="96"/>
      <c r="C33" s="282"/>
      <c r="G33" s="97"/>
      <c r="H33" s="93"/>
      <c r="I33" s="98"/>
    </row>
  </sheetData>
  <sheetProtection password="C43B" sheet="1" formatCells="0" formatColumns="0" formatRows="0" insertColumns="0" insertRows="0" insertHyperlinks="0" deleteColumns="0" deleteRows="0" sort="0" autoFilter="0" pivotTables="0"/>
  <mergeCells count="32">
    <mergeCell ref="N5:N6"/>
    <mergeCell ref="O5:O6"/>
    <mergeCell ref="A1:O1"/>
    <mergeCell ref="A3:B7"/>
    <mergeCell ref="D3:G3"/>
    <mergeCell ref="I3:K3"/>
    <mergeCell ref="M3:O3"/>
    <mergeCell ref="D4:E4"/>
    <mergeCell ref="D5:D6"/>
    <mergeCell ref="E5:E6"/>
    <mergeCell ref="F5:F6"/>
    <mergeCell ref="G5:G6"/>
    <mergeCell ref="A13:B13"/>
    <mergeCell ref="I5:I6"/>
    <mergeCell ref="J5:J6"/>
    <mergeCell ref="K5:K6"/>
    <mergeCell ref="M5:M6"/>
    <mergeCell ref="A8:B8"/>
    <mergeCell ref="A9:B9"/>
    <mergeCell ref="A10:B10"/>
    <mergeCell ref="A11:B11"/>
    <mergeCell ref="A12:B12"/>
    <mergeCell ref="A22:B22"/>
    <mergeCell ref="A25:B25"/>
    <mergeCell ref="A14:B14"/>
    <mergeCell ref="A15:B15"/>
    <mergeCell ref="A16:B16"/>
    <mergeCell ref="A19:B19"/>
    <mergeCell ref="A20:B20"/>
    <mergeCell ref="A21:B21"/>
    <mergeCell ref="A23:B23"/>
    <mergeCell ref="A24:B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&amp;R&amp;8Pág. &amp;P / &amp;N</oddFooter>
  </headerFooter>
  <ignoredErrors>
    <ignoredError sqref="M11:N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P22"/>
  <sheetViews>
    <sheetView showGridLines="0" zoomScale="80" zoomScaleNormal="80" workbookViewId="0">
      <pane xSplit="2" ySplit="1" topLeftCell="C2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0.875" style="283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0" width="13.625" style="46" customWidth="1"/>
    <col min="11" max="11" width="8.875" style="47" bestFit="1" customWidth="1"/>
    <col min="12" max="12" width="0.875" style="48" customWidth="1"/>
    <col min="13" max="13" width="13.375" style="48" bestFit="1" customWidth="1"/>
    <col min="14" max="14" width="11.625" style="42" customWidth="1"/>
    <col min="15" max="15" width="8.875" style="42" bestFit="1" customWidth="1"/>
    <col min="16" max="16384" width="8" style="42"/>
  </cols>
  <sheetData>
    <row r="1" spans="1:16" ht="24.75" customHeight="1" x14ac:dyDescent="0.2">
      <c r="A1" s="382" t="s">
        <v>550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6" ht="17.100000000000001" customHeight="1" x14ac:dyDescent="0.2">
      <c r="A2" s="43" t="s">
        <v>291</v>
      </c>
    </row>
    <row r="3" spans="1:16" s="45" customFormat="1" ht="17.100000000000001" customHeight="1" x14ac:dyDescent="0.2">
      <c r="A3" s="383" t="s">
        <v>0</v>
      </c>
      <c r="B3" s="383"/>
      <c r="C3" s="280"/>
      <c r="D3" s="384" t="s">
        <v>551</v>
      </c>
      <c r="E3" s="384"/>
      <c r="F3" s="384"/>
      <c r="G3" s="384"/>
      <c r="I3" s="384" t="s">
        <v>516</v>
      </c>
      <c r="J3" s="384"/>
      <c r="K3" s="384"/>
      <c r="L3" s="48"/>
      <c r="M3" s="384" t="s">
        <v>552</v>
      </c>
      <c r="N3" s="384"/>
      <c r="O3" s="384"/>
      <c r="P3" s="42"/>
    </row>
    <row r="4" spans="1:16" s="45" customFormat="1" ht="17.100000000000001" customHeight="1" x14ac:dyDescent="0.2">
      <c r="A4" s="383"/>
      <c r="B4" s="383"/>
      <c r="C4" s="280"/>
      <c r="D4" s="396" t="s">
        <v>1</v>
      </c>
      <c r="E4" s="385"/>
      <c r="F4" s="49" t="s">
        <v>2</v>
      </c>
      <c r="G4" s="50" t="s">
        <v>3</v>
      </c>
      <c r="I4" s="275" t="s">
        <v>1</v>
      </c>
      <c r="J4" s="49" t="s">
        <v>2</v>
      </c>
      <c r="K4" s="50" t="s">
        <v>3</v>
      </c>
      <c r="L4" s="48"/>
      <c r="M4" s="273" t="s">
        <v>1</v>
      </c>
      <c r="N4" s="274" t="s">
        <v>2</v>
      </c>
      <c r="O4" s="53" t="s">
        <v>3</v>
      </c>
      <c r="P4" s="42"/>
    </row>
    <row r="5" spans="1:16" s="45" customFormat="1" ht="17.100000000000001" customHeight="1" x14ac:dyDescent="0.2">
      <c r="A5" s="383"/>
      <c r="B5" s="383"/>
      <c r="C5" s="280"/>
      <c r="D5" s="387" t="s">
        <v>4</v>
      </c>
      <c r="E5" s="397" t="s">
        <v>5</v>
      </c>
      <c r="F5" s="390" t="s">
        <v>6</v>
      </c>
      <c r="G5" s="394" t="s">
        <v>641</v>
      </c>
      <c r="I5" s="387" t="s">
        <v>4</v>
      </c>
      <c r="J5" s="390" t="s">
        <v>6</v>
      </c>
      <c r="K5" s="394" t="s">
        <v>641</v>
      </c>
      <c r="L5" s="48"/>
      <c r="M5" s="375" t="s">
        <v>4</v>
      </c>
      <c r="N5" s="380" t="s">
        <v>6</v>
      </c>
      <c r="O5" s="381" t="s">
        <v>641</v>
      </c>
      <c r="P5" s="42"/>
    </row>
    <row r="6" spans="1:16" s="45" customFormat="1" ht="17.100000000000001" customHeight="1" x14ac:dyDescent="0.2">
      <c r="A6" s="383"/>
      <c r="B6" s="383"/>
      <c r="C6" s="280"/>
      <c r="D6" s="388"/>
      <c r="E6" s="398"/>
      <c r="F6" s="391"/>
      <c r="G6" s="395"/>
      <c r="I6" s="388"/>
      <c r="J6" s="391"/>
      <c r="K6" s="395"/>
      <c r="L6" s="48"/>
      <c r="M6" s="375"/>
      <c r="N6" s="380"/>
      <c r="O6" s="381"/>
      <c r="P6" s="42"/>
    </row>
    <row r="7" spans="1:16" s="45" customFormat="1" ht="17.100000000000001" customHeight="1" x14ac:dyDescent="0.2">
      <c r="A7" s="384"/>
      <c r="B7" s="384"/>
      <c r="C7" s="280"/>
      <c r="D7" s="99" t="s">
        <v>7</v>
      </c>
      <c r="E7" s="55" t="s">
        <v>8</v>
      </c>
      <c r="F7" s="56" t="s">
        <v>9</v>
      </c>
      <c r="G7" s="100" t="s">
        <v>10</v>
      </c>
      <c r="I7" s="99" t="s">
        <v>7</v>
      </c>
      <c r="J7" s="56" t="s">
        <v>9</v>
      </c>
      <c r="K7" s="100" t="s">
        <v>10</v>
      </c>
      <c r="L7" s="48"/>
      <c r="M7" s="54" t="s">
        <v>14</v>
      </c>
      <c r="N7" s="60" t="s">
        <v>15</v>
      </c>
      <c r="O7" s="61" t="s">
        <v>16</v>
      </c>
      <c r="P7" s="42"/>
    </row>
    <row r="8" spans="1:16" s="45" customFormat="1" ht="30" customHeight="1" x14ac:dyDescent="0.2">
      <c r="A8" s="400" t="s">
        <v>19</v>
      </c>
      <c r="B8" s="400"/>
      <c r="C8" s="280" t="s">
        <v>443</v>
      </c>
      <c r="D8" s="68">
        <v>11944</v>
      </c>
      <c r="E8" s="71">
        <f>+D8/$D$18</f>
        <v>0.98167173502095828</v>
      </c>
      <c r="F8" s="65">
        <v>3395.55</v>
      </c>
      <c r="G8" s="101"/>
      <c r="I8" s="68">
        <v>11756</v>
      </c>
      <c r="J8" s="65">
        <v>3379.47</v>
      </c>
      <c r="K8" s="101" t="s">
        <v>351</v>
      </c>
      <c r="L8" s="48"/>
      <c r="M8" s="70">
        <f>+D8/I8</f>
        <v>1.0159918339571283</v>
      </c>
      <c r="N8" s="71">
        <f>+F8/J8</f>
        <v>1.0047581425489798</v>
      </c>
      <c r="O8" s="72"/>
      <c r="P8" s="42"/>
    </row>
    <row r="9" spans="1:16" s="45" customFormat="1" ht="30" customHeight="1" x14ac:dyDescent="0.2">
      <c r="A9" s="371" t="s">
        <v>554</v>
      </c>
      <c r="B9" s="371"/>
      <c r="C9" s="280" t="s">
        <v>466</v>
      </c>
      <c r="D9" s="73">
        <v>1829</v>
      </c>
      <c r="E9" s="74">
        <f t="shared" ref="E9:E17" si="0">+D9/$D$18</f>
        <v>0.1503246486397633</v>
      </c>
      <c r="F9" s="75"/>
      <c r="G9" s="102"/>
      <c r="I9" s="73">
        <v>1813</v>
      </c>
      <c r="J9" s="75"/>
      <c r="K9" s="102" t="s">
        <v>505</v>
      </c>
      <c r="L9" s="48"/>
      <c r="M9" s="77">
        <f t="shared" ref="M9:M18" si="1">+D9/I9</f>
        <v>1.0088251516822946</v>
      </c>
      <c r="N9" s="77"/>
      <c r="O9" s="78"/>
      <c r="P9" s="42"/>
    </row>
    <row r="10" spans="1:16" s="45" customFormat="1" ht="30" customHeight="1" x14ac:dyDescent="0.2">
      <c r="A10" s="371" t="s">
        <v>415</v>
      </c>
      <c r="B10" s="371"/>
      <c r="C10" s="280" t="s">
        <v>474</v>
      </c>
      <c r="D10" s="73">
        <v>13</v>
      </c>
      <c r="E10" s="74">
        <f t="shared" si="0"/>
        <v>1.0684638777019807E-3</v>
      </c>
      <c r="F10" s="75"/>
      <c r="G10" s="102"/>
      <c r="I10" s="73">
        <v>31</v>
      </c>
      <c r="J10" s="75"/>
      <c r="K10" s="102" t="s">
        <v>351</v>
      </c>
      <c r="L10" s="48"/>
      <c r="M10" s="77">
        <f t="shared" si="1"/>
        <v>0.41935483870967744</v>
      </c>
      <c r="N10" s="77"/>
      <c r="O10" s="78"/>
      <c r="P10" s="42"/>
    </row>
    <row r="11" spans="1:16" s="45" customFormat="1" ht="30" customHeight="1" x14ac:dyDescent="0.2">
      <c r="A11" s="371" t="s">
        <v>416</v>
      </c>
      <c r="B11" s="371"/>
      <c r="C11" s="281" t="s">
        <v>475</v>
      </c>
      <c r="D11" s="73">
        <v>555</v>
      </c>
      <c r="E11" s="74">
        <f t="shared" si="0"/>
        <v>4.5615188624969182E-2</v>
      </c>
      <c r="F11" s="75"/>
      <c r="G11" s="102"/>
      <c r="I11" s="73">
        <v>531</v>
      </c>
      <c r="J11" s="75"/>
      <c r="K11" s="102" t="s">
        <v>351</v>
      </c>
      <c r="L11" s="48"/>
      <c r="M11" s="77">
        <f t="shared" si="1"/>
        <v>1.0451977401129944</v>
      </c>
      <c r="N11" s="74"/>
      <c r="O11" s="78"/>
      <c r="P11" s="42"/>
    </row>
    <row r="12" spans="1:16" s="45" customFormat="1" ht="30" customHeight="1" x14ac:dyDescent="0.2">
      <c r="A12" s="371" t="s">
        <v>417</v>
      </c>
      <c r="B12" s="371"/>
      <c r="C12" s="281" t="s">
        <v>476</v>
      </c>
      <c r="D12" s="73">
        <v>50</v>
      </c>
      <c r="E12" s="74">
        <f t="shared" si="0"/>
        <v>4.1094764526999261E-3</v>
      </c>
      <c r="F12" s="75"/>
      <c r="G12" s="102"/>
      <c r="I12" s="73">
        <v>48</v>
      </c>
      <c r="J12" s="75"/>
      <c r="K12" s="102" t="s">
        <v>351</v>
      </c>
      <c r="L12" s="48"/>
      <c r="M12" s="77">
        <f>IFERROR(+D12/I12,"")</f>
        <v>1.0416666666666667</v>
      </c>
      <c r="N12" s="74"/>
      <c r="O12" s="78"/>
      <c r="P12" s="42"/>
    </row>
    <row r="13" spans="1:16" s="45" customFormat="1" ht="30" customHeight="1" x14ac:dyDescent="0.2">
      <c r="A13" s="334" t="s">
        <v>555</v>
      </c>
      <c r="B13" s="333"/>
      <c r="C13" s="281" t="s">
        <v>557</v>
      </c>
      <c r="D13" s="73">
        <v>342</v>
      </c>
      <c r="E13" s="74">
        <f t="shared" ref="E13:E14" si="2">+D13/$D$18</f>
        <v>2.8108818936467495E-2</v>
      </c>
      <c r="F13" s="75"/>
      <c r="G13" s="102"/>
      <c r="I13" s="73">
        <v>0</v>
      </c>
      <c r="J13" s="75"/>
      <c r="K13" s="102"/>
      <c r="L13" s="48"/>
      <c r="M13" s="77" t="str">
        <f t="shared" ref="M13:M14" si="3">IFERROR(+D13/I13,"")</f>
        <v/>
      </c>
      <c r="N13" s="74"/>
      <c r="O13" s="78"/>
      <c r="P13" s="42"/>
    </row>
    <row r="14" spans="1:16" s="45" customFormat="1" ht="30" customHeight="1" x14ac:dyDescent="0.2">
      <c r="A14" s="334" t="s">
        <v>556</v>
      </c>
      <c r="B14" s="333"/>
      <c r="C14" s="281" t="s">
        <v>558</v>
      </c>
      <c r="D14" s="73">
        <v>75</v>
      </c>
      <c r="E14" s="74">
        <f t="shared" si="2"/>
        <v>6.1642146790498887E-3</v>
      </c>
      <c r="F14" s="75"/>
      <c r="G14" s="102"/>
      <c r="I14" s="73">
        <v>0</v>
      </c>
      <c r="J14" s="75"/>
      <c r="K14" s="102"/>
      <c r="L14" s="48"/>
      <c r="M14" s="77" t="str">
        <f t="shared" si="3"/>
        <v/>
      </c>
      <c r="N14" s="74"/>
      <c r="O14" s="78"/>
      <c r="P14" s="42"/>
    </row>
    <row r="15" spans="1:16" s="45" customFormat="1" ht="30" customHeight="1" x14ac:dyDescent="0.2">
      <c r="A15" s="371" t="s">
        <v>418</v>
      </c>
      <c r="B15" s="371"/>
      <c r="C15" s="281" t="s">
        <v>477</v>
      </c>
      <c r="D15" s="73">
        <v>11968</v>
      </c>
      <c r="E15" s="74">
        <f t="shared" si="0"/>
        <v>0.9836442837182543</v>
      </c>
      <c r="F15" s="75">
        <v>3433.82</v>
      </c>
      <c r="G15" s="102"/>
      <c r="I15" s="73">
        <v>11777</v>
      </c>
      <c r="J15" s="75">
        <v>3418.14</v>
      </c>
      <c r="K15" s="102" t="s">
        <v>351</v>
      </c>
      <c r="L15" s="48"/>
      <c r="M15" s="77">
        <f t="shared" si="1"/>
        <v>1.0162180521355184</v>
      </c>
      <c r="N15" s="74">
        <f t="shared" ref="N15:N17" si="4">+F15/J15</f>
        <v>1.0045872901636563</v>
      </c>
      <c r="O15" s="79"/>
      <c r="P15" s="42"/>
    </row>
    <row r="16" spans="1:16" s="45" customFormat="1" ht="30" customHeight="1" x14ac:dyDescent="0.2">
      <c r="A16" s="371" t="s">
        <v>419</v>
      </c>
      <c r="B16" s="371"/>
      <c r="C16" s="281" t="s">
        <v>478</v>
      </c>
      <c r="D16" s="73">
        <v>1195</v>
      </c>
      <c r="E16" s="74">
        <f t="shared" si="0"/>
        <v>9.8216487219528234E-2</v>
      </c>
      <c r="F16" s="75">
        <v>344.02</v>
      </c>
      <c r="G16" s="102"/>
      <c r="I16" s="73">
        <v>1236</v>
      </c>
      <c r="J16" s="75">
        <v>349.42</v>
      </c>
      <c r="K16" s="102" t="s">
        <v>351</v>
      </c>
      <c r="L16" s="48"/>
      <c r="M16" s="77">
        <f t="shared" si="1"/>
        <v>0.96682847896440127</v>
      </c>
      <c r="N16" s="74">
        <f t="shared" si="4"/>
        <v>0.98454581878541569</v>
      </c>
      <c r="O16" s="78"/>
      <c r="P16" s="42"/>
    </row>
    <row r="17" spans="1:16" s="45" customFormat="1" ht="30" customHeight="1" x14ac:dyDescent="0.2">
      <c r="A17" s="371" t="s">
        <v>420</v>
      </c>
      <c r="B17" s="371"/>
      <c r="C17" s="281" t="s">
        <v>479</v>
      </c>
      <c r="D17" s="73">
        <v>3051</v>
      </c>
      <c r="E17" s="74">
        <f t="shared" si="0"/>
        <v>0.2507602531437495</v>
      </c>
      <c r="F17" s="75">
        <v>659.52</v>
      </c>
      <c r="G17" s="102"/>
      <c r="I17" s="73">
        <v>3073</v>
      </c>
      <c r="J17" s="75">
        <v>656.45</v>
      </c>
      <c r="K17" s="102" t="s">
        <v>351</v>
      </c>
      <c r="L17" s="48"/>
      <c r="M17" s="77">
        <f t="shared" si="1"/>
        <v>0.99284087211194272</v>
      </c>
      <c r="N17" s="74">
        <f t="shared" si="4"/>
        <v>1.004676669967248</v>
      </c>
      <c r="O17" s="78"/>
      <c r="P17" s="42"/>
    </row>
    <row r="18" spans="1:16" s="45" customFormat="1" ht="30" customHeight="1" x14ac:dyDescent="0.2">
      <c r="A18" s="399" t="s">
        <v>421</v>
      </c>
      <c r="B18" s="399"/>
      <c r="C18" s="280"/>
      <c r="D18" s="103">
        <v>12167</v>
      </c>
      <c r="E18" s="104" t="s">
        <v>351</v>
      </c>
      <c r="F18" s="105"/>
      <c r="G18" s="106"/>
      <c r="I18" s="103">
        <v>11943</v>
      </c>
      <c r="J18" s="105"/>
      <c r="K18" s="106"/>
      <c r="L18" s="48"/>
      <c r="M18" s="278">
        <f t="shared" si="1"/>
        <v>1.0187557565100895</v>
      </c>
      <c r="N18" s="105"/>
      <c r="O18" s="106"/>
      <c r="P18" s="42"/>
    </row>
    <row r="19" spans="1:16" s="45" customFormat="1" ht="17.100000000000001" customHeight="1" x14ac:dyDescent="0.2">
      <c r="A19" s="107"/>
      <c r="B19" s="107"/>
      <c r="C19" s="284"/>
      <c r="D19" s="92">
        <v>2019</v>
      </c>
      <c r="E19" s="1"/>
      <c r="F19" s="1"/>
      <c r="G19" s="46"/>
      <c r="I19" s="92">
        <v>2018</v>
      </c>
      <c r="J19" s="46"/>
      <c r="K19" s="47"/>
      <c r="L19" s="48"/>
      <c r="M19" s="48"/>
      <c r="N19" s="42"/>
      <c r="O19" s="42"/>
      <c r="P19" s="42"/>
    </row>
    <row r="20" spans="1:16" s="45" customFormat="1" ht="17.100000000000001" customHeight="1" x14ac:dyDescent="0.2">
      <c r="B20" s="1"/>
      <c r="C20" s="109"/>
      <c r="D20" s="1"/>
      <c r="E20" s="1"/>
      <c r="F20" s="1"/>
      <c r="G20" s="1"/>
      <c r="I20" s="42"/>
      <c r="J20" s="46"/>
      <c r="K20" s="47"/>
      <c r="L20" s="48"/>
      <c r="M20" s="48"/>
      <c r="N20" s="42"/>
      <c r="O20" s="42"/>
      <c r="P20" s="42"/>
    </row>
    <row r="21" spans="1:16" s="45" customFormat="1" ht="17.100000000000001" customHeight="1" x14ac:dyDescent="0.2">
      <c r="A21" s="42" t="s">
        <v>29</v>
      </c>
      <c r="B21" s="1"/>
      <c r="C21" s="109"/>
      <c r="D21" s="1"/>
      <c r="E21" s="1"/>
      <c r="F21" s="1"/>
      <c r="G21" s="1"/>
      <c r="I21" s="42"/>
      <c r="J21" s="46"/>
      <c r="K21" s="47"/>
      <c r="L21" s="48"/>
      <c r="M21" s="48"/>
      <c r="N21" s="42"/>
      <c r="O21" s="42"/>
      <c r="P21" s="42"/>
    </row>
    <row r="22" spans="1:16" s="45" customFormat="1" ht="17.100000000000001" customHeight="1" x14ac:dyDescent="0.2">
      <c r="A22" s="95"/>
      <c r="B22" s="96"/>
      <c r="C22" s="282"/>
      <c r="D22" s="42"/>
      <c r="E22" s="42"/>
      <c r="F22" s="46"/>
      <c r="G22" s="97"/>
      <c r="I22" s="42"/>
      <c r="J22" s="46"/>
      <c r="K22" s="47"/>
      <c r="L22" s="48"/>
      <c r="M22" s="48"/>
      <c r="N22" s="42"/>
      <c r="O22" s="42"/>
      <c r="P22" s="42"/>
    </row>
  </sheetData>
  <sheetProtection password="C43B" sheet="1" objects="1" scenarios="1"/>
  <mergeCells count="25">
    <mergeCell ref="A16:B16"/>
    <mergeCell ref="A17:B17"/>
    <mergeCell ref="A18:B18"/>
    <mergeCell ref="A15:B15"/>
    <mergeCell ref="A3:B7"/>
    <mergeCell ref="A8:B8"/>
    <mergeCell ref="A9:B9"/>
    <mergeCell ref="A10:B10"/>
    <mergeCell ref="A11:B11"/>
    <mergeCell ref="A12:B12"/>
    <mergeCell ref="M3:O3"/>
    <mergeCell ref="M5:M6"/>
    <mergeCell ref="N5:N6"/>
    <mergeCell ref="O5:O6"/>
    <mergeCell ref="A1:N1"/>
    <mergeCell ref="I5:I6"/>
    <mergeCell ref="J5:J6"/>
    <mergeCell ref="K5:K6"/>
    <mergeCell ref="I3:K3"/>
    <mergeCell ref="D3:G3"/>
    <mergeCell ref="D4:E4"/>
    <mergeCell ref="D5:D6"/>
    <mergeCell ref="E5:E6"/>
    <mergeCell ref="F5:F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&amp;R&amp;8Pág.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A1:AD4"/>
  <sheetViews>
    <sheetView showGridLines="0" workbookViewId="0"/>
  </sheetViews>
  <sheetFormatPr defaultRowHeight="12.75" x14ac:dyDescent="0.2"/>
  <cols>
    <col min="1" max="26" width="9" style="1"/>
    <col min="27" max="27" width="13.875" style="1" customWidth="1"/>
    <col min="28" max="28" width="9" style="1"/>
    <col min="29" max="29" width="9.125" style="1" customWidth="1"/>
    <col min="30" max="16384" width="9" style="1"/>
  </cols>
  <sheetData>
    <row r="1" spans="27:30" x14ac:dyDescent="0.2">
      <c r="AA1" s="37" t="str">
        <f>CONCATENATE(AB1,AC1,AD1)</f>
        <v>GRÁFICO 2 - N.º DE CANDIDATURAS, POR AJUDA / APOIO
PU2019/PU2018 - CONTINENTE</v>
      </c>
      <c r="AB1" s="37" t="s">
        <v>642</v>
      </c>
      <c r="AC1" s="109" t="s">
        <v>463</v>
      </c>
      <c r="AD1" s="37" t="s">
        <v>290</v>
      </c>
    </row>
    <row r="2" spans="27:30" x14ac:dyDescent="0.2">
      <c r="AA2" s="37" t="str">
        <f>CONCATENATE(AB2,AC2,AD2)</f>
        <v>GRÁFICO 2 - N.º DE CANDIDATURAS, POR AJUDA / APOIO
PU2019/PU2018 - MADEIRA</v>
      </c>
      <c r="AB2" s="37" t="s">
        <v>642</v>
      </c>
      <c r="AC2" s="109" t="s">
        <v>463</v>
      </c>
      <c r="AD2" s="37" t="s">
        <v>291</v>
      </c>
    </row>
    <row r="3" spans="27:30" x14ac:dyDescent="0.2">
      <c r="AA3" s="109"/>
      <c r="AB3" s="109"/>
      <c r="AC3" s="109"/>
      <c r="AD3" s="109"/>
    </row>
    <row r="4" spans="27:30" x14ac:dyDescent="0.2">
      <c r="AA4" s="2"/>
      <c r="AB4" s="2"/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A1:AD2"/>
  <sheetViews>
    <sheetView showGridLines="0" workbookViewId="0">
      <selection activeCell="A2" sqref="A2"/>
    </sheetView>
  </sheetViews>
  <sheetFormatPr defaultRowHeight="12.75" x14ac:dyDescent="0.2"/>
  <cols>
    <col min="1" max="16384" width="9" style="1"/>
  </cols>
  <sheetData>
    <row r="1" spans="27:30" x14ac:dyDescent="0.2">
      <c r="AA1" s="37" t="str">
        <f>CONCATENATE(AB1,AC1,AD1)</f>
        <v>GRÁFICO 3 - ÁREAS (HA), POR AJUDA / APOIO
PU2019/PU2018 - CONTINENTE</v>
      </c>
      <c r="AB1" s="37" t="s">
        <v>643</v>
      </c>
      <c r="AC1" s="37" t="s">
        <v>463</v>
      </c>
      <c r="AD1" s="37" t="s">
        <v>290</v>
      </c>
    </row>
    <row r="2" spans="27:30" x14ac:dyDescent="0.2">
      <c r="AA2" s="37" t="str">
        <f>CONCATENATE(AB2,AC2,AD2)</f>
        <v>GRÁFICO 3 - ÁREAS (HA), POR AJUDA / APOIO
PU2019/PU2018 - MADEIRA</v>
      </c>
      <c r="AB2" s="37" t="s">
        <v>643</v>
      </c>
      <c r="AC2" s="37" t="s">
        <v>463</v>
      </c>
      <c r="AD2" s="37" t="s">
        <v>291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9" t="s">
        <v>559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46</vt:i4>
      </vt:variant>
      <vt:variant>
        <vt:lpstr>Intervalos com nome</vt:lpstr>
      </vt:variant>
      <vt:variant>
        <vt:i4>43</vt:i4>
      </vt:variant>
    </vt:vector>
  </HeadingPairs>
  <TitlesOfParts>
    <vt:vector size="89" baseType="lpstr">
      <vt:lpstr>Indice</vt:lpstr>
      <vt:lpstr>Glossário</vt:lpstr>
      <vt:lpstr>Nota Introdutória</vt:lpstr>
      <vt:lpstr>GRÁFICO01</vt:lpstr>
      <vt:lpstr>QUADRO01 - CONTINENTE</vt:lpstr>
      <vt:lpstr>QUADRO01 - MADEIRA</vt:lpstr>
      <vt:lpstr>GRÁFICO02</vt:lpstr>
      <vt:lpstr>GRÁFICO03</vt:lpstr>
      <vt:lpstr>GRÁFICO04</vt:lpstr>
      <vt:lpstr>QUADRO02 - CONTINENTE</vt:lpstr>
      <vt:lpstr>QUADRO02 - MADEIRA</vt:lpstr>
      <vt:lpstr>QUADRO02 - DRAP</vt:lpstr>
      <vt:lpstr>QUADRO02 - DRAP RPB</vt:lpstr>
      <vt:lpstr>QUADRO02 - DRAP RPA</vt:lpstr>
      <vt:lpstr>QUADRO02 - DRAP AZD</vt:lpstr>
      <vt:lpstr>QUADRO02 - DRAP MAA</vt:lpstr>
      <vt:lpstr>QUADRO02 - DRAP MAA MPB </vt:lpstr>
      <vt:lpstr>QUADRO02- DRAP MAA MPRODI</vt:lpstr>
      <vt:lpstr>QUADRO03 - CONTINENTE</vt:lpstr>
      <vt:lpstr>QUADRO03 - MADEIRA</vt:lpstr>
      <vt:lpstr>QUADRO04 - CONTINENTE</vt:lpstr>
      <vt:lpstr>QUADRO04 - MADEIRA</vt:lpstr>
      <vt:lpstr>QUADRO05 - CONTINENTE</vt:lpstr>
      <vt:lpstr>QUADRO05 - MADEIRA</vt:lpstr>
      <vt:lpstr>QUADRO06</vt:lpstr>
      <vt:lpstr>QUADRO07</vt:lpstr>
      <vt:lpstr>GRÁFICO05</vt:lpstr>
      <vt:lpstr>GRÁFICO06</vt:lpstr>
      <vt:lpstr>GRÁFICO07</vt:lpstr>
      <vt:lpstr>GRÁFICO08</vt:lpstr>
      <vt:lpstr>QUADRO08 - CONTINENTE</vt:lpstr>
      <vt:lpstr>QUADRO08 - MADEIRA</vt:lpstr>
      <vt:lpstr>QUADRO09</vt:lpstr>
      <vt:lpstr>QUADRO10</vt:lpstr>
      <vt:lpstr>QUADRO11</vt:lpstr>
      <vt:lpstr>QUADRO12</vt:lpstr>
      <vt:lpstr>QUADRO13</vt:lpstr>
      <vt:lpstr>QUADRO14</vt:lpstr>
      <vt:lpstr>QUADRO15</vt:lpstr>
      <vt:lpstr>GRÁFICO25</vt:lpstr>
      <vt:lpstr>QUADRO16</vt:lpstr>
      <vt:lpstr>QUADRO17</vt:lpstr>
      <vt:lpstr>QUADRO18</vt:lpstr>
      <vt:lpstr>QUADRO19</vt:lpstr>
      <vt:lpstr>QUADRO20E21</vt:lpstr>
      <vt:lpstr>QUADRO22</vt:lpstr>
      <vt:lpstr>Glossário!Área_de_Impressão</vt:lpstr>
      <vt:lpstr>GRÁFICO01!Área_de_Impressão</vt:lpstr>
      <vt:lpstr>GRÁFICO02!Área_de_Impressão</vt:lpstr>
      <vt:lpstr>GRÁFICO03!Área_de_Impressão</vt:lpstr>
      <vt:lpstr>GRÁFICO04!Área_de_Impressão</vt:lpstr>
      <vt:lpstr>GRÁFICO05!Área_de_Impressão</vt:lpstr>
      <vt:lpstr>GRÁFICO06!Área_de_Impressão</vt:lpstr>
      <vt:lpstr>GRÁFICO07!Área_de_Impressão</vt:lpstr>
      <vt:lpstr>GRÁFICO08!Área_de_Impressão</vt:lpstr>
      <vt:lpstr>GRÁFICO25!Área_de_Impressão</vt:lpstr>
      <vt:lpstr>Indice!Área_de_Impressão</vt:lpstr>
      <vt:lpstr>'Nota Introdutória'!Área_de_Impressão</vt:lpstr>
      <vt:lpstr>'QUADRO01 - CONTINENTE'!Área_de_Impressão</vt:lpstr>
      <vt:lpstr>'QUADRO01 - MADEIRA'!Área_de_Impressão</vt:lpstr>
      <vt:lpstr>'QUADRO02 - MADEIRA'!Área_de_Impressão</vt:lpstr>
      <vt:lpstr>'QUADRO03 - CONTINENTE'!Área_de_Impressão</vt:lpstr>
      <vt:lpstr>'QUADRO03 - MADEIRA'!Área_de_Impressão</vt:lpstr>
      <vt:lpstr>'QUADRO05 - CONTINENTE'!Área_de_Impressão</vt:lpstr>
      <vt:lpstr>'QUADRO05 - MADEIRA'!Área_de_Impressão</vt:lpstr>
      <vt:lpstr>QUADRO09!Área_de_Impressão</vt:lpstr>
      <vt:lpstr>QUADRO10!Área_de_Impressão</vt:lpstr>
      <vt:lpstr>QUADRO11!Área_de_Impressão</vt:lpstr>
      <vt:lpstr>QUADRO12!Área_de_Impressão</vt:lpstr>
      <vt:lpstr>QUADRO13!Área_de_Impressão</vt:lpstr>
      <vt:lpstr>QUADRO14!Área_de_Impressão</vt:lpstr>
      <vt:lpstr>QUADRO17!Área_de_Impressão</vt:lpstr>
      <vt:lpstr>QUADRO18!Área_de_Impressão</vt:lpstr>
      <vt:lpstr>QUADRO20E21!Área_de_Impressão</vt:lpstr>
      <vt:lpstr>QUADRO22!Área_de_Impressão</vt:lpstr>
      <vt:lpstr>Indice!Títulos_de_Impressão</vt:lpstr>
      <vt:lpstr>'QUADRO02 - CONTINENTE'!Títulos_de_Impressão</vt:lpstr>
      <vt:lpstr>'QUADRO02 - DRAP'!Títulos_de_Impressão</vt:lpstr>
      <vt:lpstr>'QUADRO02 - DRAP AZD'!Títulos_de_Impressão</vt:lpstr>
      <vt:lpstr>'QUADRO02 - DRAP MAA'!Títulos_de_Impressão</vt:lpstr>
      <vt:lpstr>'QUADRO02 - DRAP MAA MPB '!Títulos_de_Impressão</vt:lpstr>
      <vt:lpstr>'QUADRO02 - DRAP RPA'!Títulos_de_Impressão</vt:lpstr>
      <vt:lpstr>'QUADRO02 - DRAP RPB'!Títulos_de_Impressão</vt:lpstr>
      <vt:lpstr>'QUADRO02 - MADEIRA'!Títulos_de_Impressão</vt:lpstr>
      <vt:lpstr>'QUADRO02- DRAP MAA MPRODI'!Títulos_de_Impressão</vt:lpstr>
      <vt:lpstr>QUADRO06!Títulos_de_Impressão</vt:lpstr>
      <vt:lpstr>QUADRO07!Títulos_de_Impressão</vt:lpstr>
      <vt:lpstr>'QUADRO08 - CONTINENTE'!Títulos_de_Impressão</vt:lpstr>
      <vt:lpstr>'QUADRO08 - MADEIRA'!Títulos_de_Impressão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2015-08-04T18:01:19Z</cp:lastPrinted>
  <dcterms:created xsi:type="dcterms:W3CDTF">2015-07-16T14:05:30Z</dcterms:created>
  <dcterms:modified xsi:type="dcterms:W3CDTF">2019-07-26T10:59:14Z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604af3f7-38eb-4971-82f2-757453cbd42e</vt:lpwstr>
  </property>
</Properties>
</file>