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7.xml" ContentType="application/vnd.openxmlformats-officedocument.drawingml.chart+xml"/>
  <Override PartName="/xl/drawings/drawing28.xml" ContentType="application/vnd.openxmlformats-officedocument.drawing+xml"/>
  <Override PartName="/xl/charts/chart8.xml" ContentType="application/vnd.openxmlformats-officedocument.drawingml.chart+xml"/>
  <Override PartName="/xl/drawings/drawing2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37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38.xml" ContentType="application/vnd.openxmlformats-officedocument.drawingml.char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V:\_Area SEsTatística\CANDIDATURAS_2021\04_Síntese\Enviar\"/>
    </mc:Choice>
  </mc:AlternateContent>
  <bookViews>
    <workbookView xWindow="-15" yWindow="-15" windowWidth="28830" windowHeight="6090"/>
  </bookViews>
  <sheets>
    <sheet name="Indice" sheetId="39" r:id="rId1"/>
    <sheet name="Glossário" sheetId="41" r:id="rId2"/>
    <sheet name="Nota Introdutória" sheetId="40" r:id="rId3"/>
    <sheet name="GRÁFICO01" sheetId="18" r:id="rId4"/>
    <sheet name="QUADRO01 - CONTINENTE" sheetId="1" r:id="rId5"/>
    <sheet name="QUADRO01 - MADEIRA" sheetId="45" r:id="rId6"/>
    <sheet name="GRÁFICO02" sheetId="19" r:id="rId7"/>
    <sheet name="GRÁFICO03" sheetId="28" r:id="rId8"/>
    <sheet name="GRÁFICO04" sheetId="29" r:id="rId9"/>
    <sheet name="QUADRO02 - CONTINENTE" sheetId="2" r:id="rId10"/>
    <sheet name="QUADRO02 - MADEIRA" sheetId="42" r:id="rId11"/>
    <sheet name="QUADRO02 - DRAP" sheetId="48" r:id="rId12"/>
    <sheet name="QUADRO02 - DRAP RPB" sheetId="49" r:id="rId13"/>
    <sheet name="QUADRO02 - DRAP RPA" sheetId="50" r:id="rId14"/>
    <sheet name="QUADRO02 - DRAP AZD" sheetId="51" r:id="rId15"/>
    <sheet name="QUADRO02 - DRAP MAA" sheetId="52" r:id="rId16"/>
    <sheet name="QUADRO02 - DRAP MAA MPB " sheetId="53" r:id="rId17"/>
    <sheet name="QUADRO02 - DRAP MAA CONV. MPB" sheetId="55" r:id="rId18"/>
    <sheet name="QUADRO02- DRAP MAA MPRODI" sheetId="54" r:id="rId19"/>
    <sheet name="QUADRO03 - CONTINENTE" sheetId="14" r:id="rId20"/>
    <sheet name="QUADRO03 - MADEIRA" sheetId="43" r:id="rId21"/>
    <sheet name="QUADRO04 - CONTINENTE" sheetId="15" r:id="rId22"/>
    <sheet name="QUADRO04 - MADEIRA" sheetId="44" r:id="rId23"/>
    <sheet name="QUADRO05 - CONTINENTE" sheetId="16" r:id="rId24"/>
    <sheet name="QUADRO05 - MADEIRA" sheetId="46" r:id="rId25"/>
    <sheet name="QUADRO06" sheetId="6" r:id="rId26"/>
    <sheet name="QUADRO07" sheetId="17" r:id="rId27"/>
    <sheet name="GRÁFICO05" sheetId="22" r:id="rId28"/>
    <sheet name="GRÁFICO06" sheetId="23" r:id="rId29"/>
    <sheet name="GRÁFICO07" sheetId="24" r:id="rId30"/>
    <sheet name="GRÁFICO08" sheetId="25" r:id="rId31"/>
    <sheet name="QUADRO08 - CONTINENTE" sheetId="7" r:id="rId32"/>
    <sheet name="QUADRO08 - MADEIRA" sheetId="47" r:id="rId33"/>
    <sheet name="QUADRO09" sheetId="8" r:id="rId34"/>
    <sheet name="QUADRO10" sheetId="9" r:id="rId35"/>
    <sheet name="QUADRO11" sheetId="10" r:id="rId36"/>
    <sheet name="QUADRO12" sheetId="11" r:id="rId37"/>
    <sheet name="QUADRO13" sheetId="12" r:id="rId38"/>
    <sheet name="QUADRO14" sheetId="13" r:id="rId39"/>
    <sheet name="QUADRO15" sheetId="30" r:id="rId40"/>
    <sheet name="GRÁFICO25" sheetId="31" r:id="rId41"/>
    <sheet name="QUADRO16" sheetId="32" r:id="rId42"/>
    <sheet name="QUADRO17" sheetId="33" r:id="rId43"/>
    <sheet name="QUADRO18" sheetId="34" r:id="rId44"/>
    <sheet name="QUADRO19" sheetId="35" r:id="rId45"/>
    <sheet name="QUADRO20E21" sheetId="36" r:id="rId46"/>
    <sheet name="QUADRO22" sheetId="38" r:id="rId47"/>
  </sheets>
  <definedNames>
    <definedName name="_xlnm._FilterDatabase" localSheetId="25" hidden="1">QUADRO06!$A$3:$C$146</definedName>
    <definedName name="_xlnm.Print_Area" localSheetId="1">Glossário!$B$4:$C$26</definedName>
    <definedName name="_xlnm.Print_Area" localSheetId="3">GRÁFICO01!$A$1:$H$25</definedName>
    <definedName name="_xlnm.Print_Area" localSheetId="6">GRÁFICO02!$A$1:$L$41</definedName>
    <definedName name="_xlnm.Print_Area" localSheetId="7">GRÁFICO03!$A$1:$M$41</definedName>
    <definedName name="_xlnm.Print_Area" localSheetId="8">GRÁFICO04!$A$1:$H$25</definedName>
    <definedName name="_xlnm.Print_Area" localSheetId="27">GRÁFICO05!$A$1:$H$25</definedName>
    <definedName name="_xlnm.Print_Area" localSheetId="28">GRÁFICO06!$A$1:$H$25</definedName>
    <definedName name="_xlnm.Print_Area" localSheetId="29">GRÁFICO07!$A$1:$H$25</definedName>
    <definedName name="_xlnm.Print_Area" localSheetId="30">GRÁFICO08!$A$1:$H$50</definedName>
    <definedName name="_xlnm.Print_Area" localSheetId="40">GRÁFICO25!$A$1:$N$41</definedName>
    <definedName name="_xlnm.Print_Area" localSheetId="0">Indice!$B$2:$E$149</definedName>
    <definedName name="_xlnm.Print_Area" localSheetId="2">'Nota Introdutória'!$B$4:$D$8</definedName>
    <definedName name="_xlnm.Print_Area" localSheetId="4">'QUADRO01 - CONTINENTE'!$A$1:$O$32</definedName>
    <definedName name="_xlnm.Print_Area" localSheetId="5">'QUADRO01 - MADEIRA'!$A$1:$N$1</definedName>
    <definedName name="_xlnm.Print_Area" localSheetId="10">'QUADRO02 - MADEIRA'!$A$1:$A$128</definedName>
    <definedName name="_xlnm.Print_Area" localSheetId="19">'QUADRO03 - CONTINENTE'!$A$1:$C$24</definedName>
    <definedName name="_xlnm.Print_Area" localSheetId="20">'QUADRO03 - MADEIRA'!$A$1:$A$16</definedName>
    <definedName name="_xlnm.Print_Area" localSheetId="23">'QUADRO05 - CONTINENTE'!$A$1:$E$16</definedName>
    <definedName name="_xlnm.Print_Area" localSheetId="24">'QUADRO05 - MADEIRA'!$A$1:$E$14</definedName>
    <definedName name="_xlnm.Print_Area" localSheetId="33">QUADRO09!$A$1:$Q$33</definedName>
    <definedName name="_xlnm.Print_Area" localSheetId="34">QUADRO10!$A$1:$Q$33</definedName>
    <definedName name="_xlnm.Print_Area" localSheetId="35">QUADRO11!$A$1:$Q$33</definedName>
    <definedName name="_xlnm.Print_Area" localSheetId="36">QUADRO12!$A$1:$Q$54</definedName>
    <definedName name="_xlnm.Print_Area" localSheetId="37">QUADRO13!$A$1:$Z$54</definedName>
    <definedName name="_xlnm.Print_Area" localSheetId="38">QUADRO14!$B$1:$K$15</definedName>
    <definedName name="_xlnm.Print_Area" localSheetId="42">QUADRO17!$A$1:$E$30</definedName>
    <definedName name="_xlnm.Print_Area" localSheetId="43">QUADRO18!$A$1:$O$22</definedName>
    <definedName name="_xlnm.Print_Area" localSheetId="45">QUADRO20E21!$A$1:$F$25</definedName>
    <definedName name="_xlnm.Print_Area" localSheetId="46">QUADRO22!$A$1:$E$27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A_CAB">'QUADRO02 - DRAP MAA CONV. MPB'!$A$1:$I$1</definedName>
    <definedName name="_xlnm.Print_Titles" localSheetId="0">Indice!$2:$4</definedName>
    <definedName name="_xlnm.Print_Titles" localSheetId="9">'QUADRO02 - CONTINENTE'!$1:$4</definedName>
    <definedName name="_xlnm.Print_Titles" localSheetId="11">'QUADRO02 - DRAP'!$1:$4</definedName>
    <definedName name="_xlnm.Print_Titles" localSheetId="14">'QUADRO02 - DRAP AZD'!$1:$4</definedName>
    <definedName name="_xlnm.Print_Titles" localSheetId="15">'QUADRO02 - DRAP MAA'!$1:$4</definedName>
    <definedName name="_xlnm.Print_Titles" localSheetId="17">'QUADRO02 - DRAP MAA CONV. MPB'!$1:$4</definedName>
    <definedName name="_xlnm.Print_Titles" localSheetId="16">'QUADRO02 - DRAP MAA MPB '!$1:$4</definedName>
    <definedName name="_xlnm.Print_Titles" localSheetId="13">'QUADRO02 - DRAP RPA'!$1:$4</definedName>
    <definedName name="_xlnm.Print_Titles" localSheetId="12">'QUADRO02 - DRAP RPB'!$1:$4</definedName>
    <definedName name="_xlnm.Print_Titles" localSheetId="10">'QUADRO02 - MADEIRA'!$1:$4</definedName>
    <definedName name="_xlnm.Print_Titles" localSheetId="18">'QUADRO02- DRAP MAA MPRODI'!$1:$4</definedName>
    <definedName name="_xlnm.Print_Titles" localSheetId="25">QUADRO06!$1:$4</definedName>
    <definedName name="_xlnm.Print_Titles" localSheetId="26">QUADRO07!$1:$4</definedName>
    <definedName name="_xlnm.Print_Titles" localSheetId="31">'QUADRO08 - CONTINENTE'!$1:$6</definedName>
    <definedName name="_xlnm.Print_Titles" localSheetId="32">'QUADRO08 - MADEIRA'!$1:$6</definedName>
  </definedNames>
  <calcPr calcId="152511"/>
</workbook>
</file>

<file path=xl/calcChain.xml><?xml version="1.0" encoding="utf-8"?>
<calcChain xmlns="http://schemas.openxmlformats.org/spreadsheetml/2006/main">
  <c r="S8" i="55" l="1"/>
  <c r="S7" i="55"/>
  <c r="R6" i="55"/>
  <c r="S6" i="55"/>
  <c r="S5" i="55"/>
  <c r="R5" i="55"/>
  <c r="Q201" i="55"/>
  <c r="R200" i="55"/>
  <c r="K201" i="55"/>
  <c r="R199" i="55"/>
  <c r="R198" i="55"/>
  <c r="R197" i="55"/>
  <c r="S197" i="55"/>
  <c r="R196" i="55"/>
  <c r="S196" i="55"/>
  <c r="S198" i="55" s="1"/>
  <c r="S199" i="55" s="1"/>
  <c r="S200" i="55" s="1"/>
  <c r="R195" i="55"/>
  <c r="R194" i="55"/>
  <c r="R193" i="55"/>
  <c r="R192" i="55"/>
  <c r="S192" i="55"/>
  <c r="R191" i="55"/>
  <c r="S191" i="55"/>
  <c r="S190" i="55"/>
  <c r="R190" i="55"/>
  <c r="S189" i="55"/>
  <c r="S188" i="55"/>
  <c r="S187" i="55"/>
  <c r="S193" i="55" s="1"/>
  <c r="S194" i="55" s="1"/>
  <c r="S195" i="55" s="1"/>
  <c r="R184" i="55"/>
  <c r="S183" i="55"/>
  <c r="S182" i="55"/>
  <c r="S181" i="55"/>
  <c r="S179" i="55"/>
  <c r="S178" i="55"/>
  <c r="R178" i="55"/>
  <c r="S177" i="55"/>
  <c r="S176" i="55"/>
  <c r="S175" i="55"/>
  <c r="R174" i="55"/>
  <c r="R172" i="55"/>
  <c r="S171" i="55"/>
  <c r="S169" i="55"/>
  <c r="R168" i="55"/>
  <c r="R166" i="55"/>
  <c r="O201" i="55"/>
  <c r="R162" i="55"/>
  <c r="R160" i="55"/>
  <c r="S159" i="55"/>
  <c r="S157" i="55"/>
  <c r="R156" i="55"/>
  <c r="R154" i="55"/>
  <c r="S153" i="55"/>
  <c r="S151" i="55"/>
  <c r="R150" i="55"/>
  <c r="R148" i="55"/>
  <c r="R142" i="55"/>
  <c r="S141" i="55"/>
  <c r="R136" i="55"/>
  <c r="S135" i="55"/>
  <c r="R130" i="55"/>
  <c r="S129" i="55"/>
  <c r="R124" i="55"/>
  <c r="R123" i="55"/>
  <c r="R122" i="55"/>
  <c r="S122" i="55"/>
  <c r="R121" i="55"/>
  <c r="R120" i="55"/>
  <c r="R119" i="55"/>
  <c r="R118" i="55"/>
  <c r="R116" i="55"/>
  <c r="S115" i="55"/>
  <c r="R115" i="55"/>
  <c r="S114" i="55"/>
  <c r="R114" i="55"/>
  <c r="R113" i="55"/>
  <c r="S112" i="55"/>
  <c r="R112" i="55"/>
  <c r="S111" i="55"/>
  <c r="R111" i="55"/>
  <c r="R110" i="55"/>
  <c r="R109" i="55"/>
  <c r="R108" i="55"/>
  <c r="R107" i="55"/>
  <c r="S106" i="55"/>
  <c r="R106" i="55"/>
  <c r="S105" i="55"/>
  <c r="R105" i="55"/>
  <c r="R104" i="55"/>
  <c r="R101" i="55"/>
  <c r="S100" i="55"/>
  <c r="S99" i="55"/>
  <c r="R98" i="55"/>
  <c r="R95" i="55"/>
  <c r="R92" i="55"/>
  <c r="R89" i="55"/>
  <c r="S87" i="55"/>
  <c r="R86" i="55"/>
  <c r="R83" i="55"/>
  <c r="S81" i="55"/>
  <c r="R77" i="55"/>
  <c r="S75" i="55"/>
  <c r="R71" i="55"/>
  <c r="S69" i="55"/>
  <c r="R65" i="55"/>
  <c r="S63" i="55"/>
  <c r="R59" i="55"/>
  <c r="S57" i="55"/>
  <c r="R53" i="55"/>
  <c r="R52" i="55"/>
  <c r="S51" i="55"/>
  <c r="R47" i="55"/>
  <c r="R46" i="55"/>
  <c r="S44" i="55"/>
  <c r="R43" i="55"/>
  <c r="R42" i="55"/>
  <c r="R41" i="55"/>
  <c r="R40" i="55"/>
  <c r="R39" i="55"/>
  <c r="S39" i="55"/>
  <c r="R38" i="55"/>
  <c r="S37" i="55"/>
  <c r="R37" i="55"/>
  <c r="S36" i="55"/>
  <c r="R36" i="55"/>
  <c r="S35" i="55"/>
  <c r="R35" i="55"/>
  <c r="S34" i="55"/>
  <c r="R34" i="55"/>
  <c r="S33" i="55"/>
  <c r="R33" i="55"/>
  <c r="R32" i="55"/>
  <c r="S31" i="55"/>
  <c r="R31" i="55"/>
  <c r="S30" i="55"/>
  <c r="R30" i="55"/>
  <c r="S29" i="55"/>
  <c r="R29" i="55"/>
  <c r="S28" i="55"/>
  <c r="R28" i="55"/>
  <c r="S27" i="55"/>
  <c r="R27" i="55"/>
  <c r="S26" i="55"/>
  <c r="R26" i="55"/>
  <c r="S25" i="55"/>
  <c r="R25" i="55"/>
  <c r="S24" i="55"/>
  <c r="R24" i="55"/>
  <c r="S23" i="55"/>
  <c r="R23" i="55"/>
  <c r="S22" i="55"/>
  <c r="R22" i="55"/>
  <c r="S21" i="55"/>
  <c r="R21" i="55"/>
  <c r="S20" i="55"/>
  <c r="R20" i="55"/>
  <c r="R19" i="55"/>
  <c r="S18" i="55"/>
  <c r="R18" i="55"/>
  <c r="S17" i="55"/>
  <c r="R17" i="55"/>
  <c r="S16" i="55"/>
  <c r="R16" i="55"/>
  <c r="S15" i="55"/>
  <c r="R15" i="55"/>
  <c r="S14" i="55"/>
  <c r="R14" i="55"/>
  <c r="S13" i="55"/>
  <c r="R13" i="55"/>
  <c r="S12" i="55"/>
  <c r="R12" i="55"/>
  <c r="S11" i="55"/>
  <c r="R11" i="55"/>
  <c r="R10" i="55"/>
  <c r="S9" i="55"/>
  <c r="R9" i="55"/>
  <c r="R8" i="55"/>
  <c r="R7" i="55"/>
  <c r="S184" i="55" l="1"/>
  <c r="S10" i="55"/>
  <c r="S19" i="55"/>
  <c r="S32" i="55"/>
  <c r="S43" i="55"/>
  <c r="R49" i="55"/>
  <c r="R55" i="55"/>
  <c r="R61" i="55"/>
  <c r="R67" i="55"/>
  <c r="R73" i="55"/>
  <c r="R79" i="55"/>
  <c r="R85" i="55"/>
  <c r="R91" i="55"/>
  <c r="R97" i="55"/>
  <c r="R103" i="55"/>
  <c r="S42" i="55"/>
  <c r="S49" i="55"/>
  <c r="S50" i="55" s="1"/>
  <c r="S56" i="55"/>
  <c r="S62" i="55"/>
  <c r="S68" i="55"/>
  <c r="S74" i="55"/>
  <c r="S80" i="55"/>
  <c r="S86" i="55"/>
  <c r="S92" i="55"/>
  <c r="S98" i="55"/>
  <c r="S104" i="55"/>
  <c r="S110" i="55"/>
  <c r="S41" i="55"/>
  <c r="S46" i="55" s="1"/>
  <c r="R48" i="55"/>
  <c r="R66" i="55"/>
  <c r="R72" i="55"/>
  <c r="R78" i="55"/>
  <c r="R84" i="55"/>
  <c r="R90" i="55"/>
  <c r="R96" i="55"/>
  <c r="R102" i="55"/>
  <c r="R54" i="55"/>
  <c r="R60" i="55"/>
  <c r="S40" i="55"/>
  <c r="S55" i="55"/>
  <c r="S61" i="55"/>
  <c r="S67" i="55"/>
  <c r="S73" i="55"/>
  <c r="S79" i="55"/>
  <c r="S85" i="55"/>
  <c r="S91" i="55"/>
  <c r="S97" i="55"/>
  <c r="S109" i="55"/>
  <c r="S38" i="55"/>
  <c r="S47" i="55"/>
  <c r="S48" i="55" s="1"/>
  <c r="S54" i="55"/>
  <c r="S72" i="55"/>
  <c r="S84" i="55"/>
  <c r="S90" i="55"/>
  <c r="S96" i="55"/>
  <c r="S102" i="55"/>
  <c r="S108" i="55"/>
  <c r="R58" i="55"/>
  <c r="R64" i="55"/>
  <c r="R70" i="55"/>
  <c r="R76" i="55"/>
  <c r="R82" i="55"/>
  <c r="R88" i="55"/>
  <c r="R94" i="55"/>
  <c r="R100" i="55"/>
  <c r="S53" i="55"/>
  <c r="S59" i="55"/>
  <c r="S60" i="55" s="1"/>
  <c r="S65" i="55"/>
  <c r="S66" i="55" s="1"/>
  <c r="S71" i="55"/>
  <c r="S77" i="55"/>
  <c r="S83" i="55"/>
  <c r="S89" i="55"/>
  <c r="S101" i="55"/>
  <c r="S107" i="55"/>
  <c r="S113" i="55"/>
  <c r="R45" i="55"/>
  <c r="R51" i="55"/>
  <c r="R57" i="55"/>
  <c r="R63" i="55"/>
  <c r="R69" i="55"/>
  <c r="R75" i="55"/>
  <c r="R81" i="55"/>
  <c r="R87" i="55"/>
  <c r="R93" i="55"/>
  <c r="R99" i="55"/>
  <c r="R117" i="55"/>
  <c r="S45" i="55"/>
  <c r="S52" i="55"/>
  <c r="S58" i="55" s="1"/>
  <c r="S76" i="55"/>
  <c r="S88" i="55"/>
  <c r="S94" i="55"/>
  <c r="S95" i="55" s="1"/>
  <c r="R44" i="55"/>
  <c r="R50" i="55"/>
  <c r="R56" i="55"/>
  <c r="R62" i="55"/>
  <c r="R68" i="55"/>
  <c r="R74" i="55"/>
  <c r="R80" i="55"/>
  <c r="S121" i="55"/>
  <c r="R128" i="55"/>
  <c r="R134" i="55"/>
  <c r="R140" i="55"/>
  <c r="R146" i="55"/>
  <c r="R152" i="55"/>
  <c r="R158" i="55"/>
  <c r="R164" i="55"/>
  <c r="R170" i="55"/>
  <c r="R176" i="55"/>
  <c r="R182" i="55"/>
  <c r="R188" i="55"/>
  <c r="S120" i="55"/>
  <c r="S128" i="55"/>
  <c r="S140" i="55"/>
  <c r="S146" i="55"/>
  <c r="S152" i="55"/>
  <c r="S158" i="55"/>
  <c r="S170" i="55"/>
  <c r="I201" i="55"/>
  <c r="S119" i="55"/>
  <c r="R127" i="55"/>
  <c r="R133" i="55"/>
  <c r="R139" i="55"/>
  <c r="R145" i="55"/>
  <c r="R151" i="55"/>
  <c r="R157" i="55"/>
  <c r="R163" i="55"/>
  <c r="R169" i="55"/>
  <c r="R175" i="55"/>
  <c r="R181" i="55"/>
  <c r="R187" i="55"/>
  <c r="S118" i="55"/>
  <c r="S127" i="55"/>
  <c r="S133" i="55"/>
  <c r="S139" i="55"/>
  <c r="S145" i="55"/>
  <c r="S117" i="55"/>
  <c r="R126" i="55"/>
  <c r="R132" i="55"/>
  <c r="R138" i="55"/>
  <c r="R144" i="55"/>
  <c r="R180" i="55"/>
  <c r="R186" i="55"/>
  <c r="S116" i="55"/>
  <c r="S126" i="55"/>
  <c r="S132" i="55"/>
  <c r="S138" i="55"/>
  <c r="S144" i="55"/>
  <c r="S150" i="55"/>
  <c r="S162" i="55"/>
  <c r="S168" i="55"/>
  <c r="S174" i="55"/>
  <c r="M201" i="55"/>
  <c r="R125" i="55"/>
  <c r="R131" i="55"/>
  <c r="R137" i="55"/>
  <c r="R143" i="55"/>
  <c r="R149" i="55"/>
  <c r="R155" i="55"/>
  <c r="R161" i="55"/>
  <c r="R167" i="55"/>
  <c r="R173" i="55"/>
  <c r="R179" i="55"/>
  <c r="R185" i="55"/>
  <c r="S125" i="55"/>
  <c r="S131" i="55"/>
  <c r="S137" i="55"/>
  <c r="S143" i="55"/>
  <c r="S149" i="55"/>
  <c r="S155" i="55"/>
  <c r="S156" i="55" s="1"/>
  <c r="S161" i="55"/>
  <c r="S167" i="55"/>
  <c r="S173" i="55"/>
  <c r="S124" i="55"/>
  <c r="S130" i="55"/>
  <c r="S136" i="55"/>
  <c r="S142" i="55"/>
  <c r="S148" i="55"/>
  <c r="S160" i="55"/>
  <c r="S166" i="55"/>
  <c r="S172" i="55"/>
  <c r="S123" i="55"/>
  <c r="R129" i="55"/>
  <c r="R135" i="55"/>
  <c r="R141" i="55"/>
  <c r="R147" i="55"/>
  <c r="R153" i="55"/>
  <c r="R159" i="55"/>
  <c r="R165" i="55"/>
  <c r="R171" i="55"/>
  <c r="R177" i="55"/>
  <c r="R183" i="55"/>
  <c r="R189" i="55"/>
  <c r="D20" i="32"/>
  <c r="S163" i="55" l="1"/>
  <c r="S147" i="55"/>
  <c r="S70" i="55"/>
  <c r="S64" i="55"/>
  <c r="S134" i="55"/>
  <c r="S164" i="55" s="1"/>
  <c r="S103" i="55"/>
  <c r="S180" i="55"/>
  <c r="S185" i="55" s="1"/>
  <c r="S186" i="55" s="1"/>
  <c r="S93" i="55"/>
  <c r="S154" i="55"/>
  <c r="S78" i="55"/>
  <c r="S202" i="55"/>
  <c r="S82" i="55" l="1"/>
  <c r="S165" i="55" s="1"/>
  <c r="S201" i="55" s="1"/>
  <c r="R70" i="54"/>
  <c r="R69" i="54"/>
  <c r="S69" i="54"/>
  <c r="R68" i="54"/>
  <c r="S68" i="54"/>
  <c r="R67" i="54"/>
  <c r="S67" i="54"/>
  <c r="S70" i="54" s="1"/>
  <c r="R69" i="53"/>
  <c r="S68" i="53"/>
  <c r="S67" i="53" l="1"/>
  <c r="R70" i="53"/>
  <c r="S69" i="53"/>
  <c r="R68" i="53"/>
  <c r="R67" i="53"/>
  <c r="S70" i="53" l="1"/>
  <c r="R70" i="51"/>
  <c r="R68" i="49"/>
  <c r="R67" i="49"/>
  <c r="R69" i="49"/>
  <c r="S68" i="51"/>
  <c r="R67" i="52"/>
  <c r="R69" i="52"/>
  <c r="R70" i="52"/>
  <c r="S69" i="52"/>
  <c r="S68" i="52"/>
  <c r="R68" i="48"/>
  <c r="R67" i="48"/>
  <c r="R68" i="52"/>
  <c r="S67" i="52"/>
  <c r="S69" i="51"/>
  <c r="R69" i="51"/>
  <c r="S67" i="51"/>
  <c r="R68" i="51"/>
  <c r="R67" i="51"/>
  <c r="R70" i="50"/>
  <c r="R68" i="50"/>
  <c r="S67" i="50"/>
  <c r="R67" i="50"/>
  <c r="S69" i="50"/>
  <c r="R69" i="50"/>
  <c r="S68" i="50"/>
  <c r="S67" i="49"/>
  <c r="S70" i="49" s="1"/>
  <c r="R70" i="49"/>
  <c r="S69" i="49"/>
  <c r="S68" i="49"/>
  <c r="S67" i="48"/>
  <c r="S69" i="48"/>
  <c r="R69" i="48"/>
  <c r="S68" i="48"/>
  <c r="R70" i="48"/>
  <c r="S70" i="52" l="1"/>
  <c r="S70" i="51"/>
  <c r="S70" i="48"/>
  <c r="S70" i="50"/>
  <c r="S162" i="52" l="1"/>
  <c r="R162" i="52"/>
  <c r="R158" i="51"/>
  <c r="R158" i="49"/>
  <c r="S162" i="54"/>
  <c r="R162" i="54"/>
  <c r="S158" i="54"/>
  <c r="R158" i="54"/>
  <c r="S162" i="53"/>
  <c r="R162" i="53"/>
  <c r="R158" i="53"/>
  <c r="S158" i="53"/>
  <c r="S158" i="52"/>
  <c r="R158" i="52"/>
  <c r="S158" i="51"/>
  <c r="R162" i="51"/>
  <c r="S162" i="51"/>
  <c r="R162" i="50"/>
  <c r="S162" i="50"/>
  <c r="S158" i="50"/>
  <c r="R158" i="50"/>
  <c r="R162" i="49"/>
  <c r="S158" i="49"/>
  <c r="S162" i="49"/>
  <c r="R162" i="48"/>
  <c r="R158" i="48"/>
  <c r="S162" i="48"/>
  <c r="S158" i="48"/>
  <c r="B8" i="32" l="1"/>
  <c r="B9" i="32"/>
  <c r="B10" i="32"/>
  <c r="B11" i="32"/>
  <c r="B12" i="32"/>
  <c r="B13" i="32"/>
  <c r="B14" i="32"/>
  <c r="B16" i="32"/>
  <c r="B17" i="32"/>
  <c r="B18" i="32"/>
  <c r="B19" i="32"/>
  <c r="B7" i="32"/>
  <c r="F20" i="30" l="1"/>
  <c r="B20" i="32" s="1"/>
  <c r="B15" i="32"/>
  <c r="D42" i="44"/>
  <c r="D35" i="44"/>
  <c r="D23" i="44"/>
  <c r="E15" i="46" l="1"/>
  <c r="E11" i="46"/>
  <c r="E7" i="46"/>
  <c r="D47" i="44"/>
  <c r="D14" i="44"/>
  <c r="D23" i="15"/>
  <c r="D35" i="15"/>
  <c r="D14" i="15"/>
  <c r="D48" i="44" l="1"/>
  <c r="E16" i="46"/>
  <c r="M14" i="45"/>
  <c r="M15" i="45" l="1"/>
  <c r="D97" i="39"/>
  <c r="D93" i="39"/>
  <c r="D87" i="39"/>
  <c r="D83" i="39"/>
  <c r="I11" i="10"/>
  <c r="I10" i="10"/>
  <c r="I9" i="10"/>
  <c r="I8" i="10"/>
  <c r="I7" i="10"/>
  <c r="I12" i="10" s="1"/>
  <c r="G11" i="10"/>
  <c r="G10" i="10"/>
  <c r="G9" i="10"/>
  <c r="G8" i="10"/>
  <c r="G7" i="10"/>
  <c r="G11" i="9"/>
  <c r="G10" i="9"/>
  <c r="G9" i="9"/>
  <c r="G8" i="9"/>
  <c r="G7" i="9"/>
  <c r="I11" i="9"/>
  <c r="I10" i="9"/>
  <c r="I9" i="9"/>
  <c r="I8" i="9"/>
  <c r="I7" i="9"/>
  <c r="G12" i="9" l="1"/>
  <c r="G12" i="10"/>
  <c r="I12" i="9"/>
  <c r="Q201" i="54"/>
  <c r="M201" i="54"/>
  <c r="K201" i="54"/>
  <c r="R200" i="54"/>
  <c r="R199" i="54"/>
  <c r="R193" i="54"/>
  <c r="S188" i="54"/>
  <c r="R187" i="54"/>
  <c r="R184" i="54"/>
  <c r="S183" i="54"/>
  <c r="S182" i="54"/>
  <c r="R181" i="54"/>
  <c r="S176" i="54"/>
  <c r="R175" i="54"/>
  <c r="S172" i="54"/>
  <c r="S170" i="54"/>
  <c r="R169" i="54"/>
  <c r="R163" i="54"/>
  <c r="S157" i="54"/>
  <c r="R155" i="54"/>
  <c r="S150" i="54"/>
  <c r="R149" i="54"/>
  <c r="S144" i="54"/>
  <c r="R143" i="54"/>
  <c r="S138" i="54"/>
  <c r="R137" i="54"/>
  <c r="S133" i="54"/>
  <c r="S132" i="54"/>
  <c r="R131" i="54"/>
  <c r="S126" i="54"/>
  <c r="R125" i="54"/>
  <c r="S123" i="54"/>
  <c r="S120" i="54"/>
  <c r="R119" i="54"/>
  <c r="S114" i="54"/>
  <c r="R113" i="54"/>
  <c r="S108" i="54"/>
  <c r="R107" i="54"/>
  <c r="S102" i="54"/>
  <c r="S101" i="54"/>
  <c r="R101" i="54"/>
  <c r="S96" i="54"/>
  <c r="R95" i="54"/>
  <c r="S90" i="54"/>
  <c r="S89" i="54"/>
  <c r="S84" i="54"/>
  <c r="S75" i="54"/>
  <c r="S72" i="54"/>
  <c r="S62" i="54"/>
  <c r="S56" i="54"/>
  <c r="R49" i="54"/>
  <c r="S44" i="54"/>
  <c r="S111" i="53"/>
  <c r="S105" i="53"/>
  <c r="Q201" i="53"/>
  <c r="O201" i="53"/>
  <c r="M201" i="53"/>
  <c r="K201" i="53"/>
  <c r="I201" i="53"/>
  <c r="R200" i="53"/>
  <c r="R199" i="53"/>
  <c r="S197" i="53"/>
  <c r="S196" i="53"/>
  <c r="R193" i="53"/>
  <c r="S192" i="53"/>
  <c r="S191" i="53"/>
  <c r="S190" i="53"/>
  <c r="S189" i="53"/>
  <c r="S188" i="53"/>
  <c r="S187" i="53"/>
  <c r="R187" i="53"/>
  <c r="R184" i="53"/>
  <c r="S183" i="53"/>
  <c r="S182" i="53"/>
  <c r="S181" i="53"/>
  <c r="R181" i="53"/>
  <c r="S179" i="53"/>
  <c r="S178" i="53"/>
  <c r="S177" i="53"/>
  <c r="S176" i="53"/>
  <c r="S175" i="53"/>
  <c r="R175" i="53"/>
  <c r="S174" i="53"/>
  <c r="S173" i="53"/>
  <c r="S172" i="53"/>
  <c r="S171" i="53"/>
  <c r="S170" i="53"/>
  <c r="S169" i="53"/>
  <c r="R169" i="53"/>
  <c r="S168" i="53"/>
  <c r="S167" i="53"/>
  <c r="S166" i="53"/>
  <c r="R163" i="53"/>
  <c r="S161" i="53"/>
  <c r="S160" i="53"/>
  <c r="S159" i="53"/>
  <c r="S157" i="53"/>
  <c r="S155" i="53"/>
  <c r="S156" i="53" s="1"/>
  <c r="R155" i="53"/>
  <c r="S153" i="53"/>
  <c r="S152" i="53"/>
  <c r="S151" i="53"/>
  <c r="S150" i="53"/>
  <c r="S149" i="53"/>
  <c r="R149" i="53"/>
  <c r="S148" i="53"/>
  <c r="S146" i="53"/>
  <c r="S145" i="53"/>
  <c r="S144" i="53"/>
  <c r="S143" i="53"/>
  <c r="R143" i="53"/>
  <c r="S142" i="53"/>
  <c r="S141" i="53"/>
  <c r="S140" i="53"/>
  <c r="S139" i="53"/>
  <c r="S138" i="53"/>
  <c r="S137" i="53"/>
  <c r="R137" i="53"/>
  <c r="S136" i="53"/>
  <c r="S135" i="53"/>
  <c r="S133" i="53"/>
  <c r="S132" i="53"/>
  <c r="S131" i="53"/>
  <c r="R131" i="53"/>
  <c r="S130" i="53"/>
  <c r="S129" i="53"/>
  <c r="S128" i="53"/>
  <c r="S127" i="53"/>
  <c r="S126" i="53"/>
  <c r="S125" i="53"/>
  <c r="S124" i="53"/>
  <c r="S123" i="53"/>
  <c r="S122" i="53"/>
  <c r="S121" i="53"/>
  <c r="S120" i="53"/>
  <c r="S119" i="53"/>
  <c r="S118" i="53"/>
  <c r="S117" i="53"/>
  <c r="S116" i="53"/>
  <c r="S115" i="53"/>
  <c r="S114" i="53"/>
  <c r="S113" i="53"/>
  <c r="S112" i="53"/>
  <c r="S110" i="53"/>
  <c r="S99" i="53"/>
  <c r="S96" i="53"/>
  <c r="O201" i="52"/>
  <c r="K201" i="52"/>
  <c r="S197" i="52"/>
  <c r="R197" i="52"/>
  <c r="S196" i="52"/>
  <c r="S192" i="52"/>
  <c r="R192" i="52"/>
  <c r="S191" i="52"/>
  <c r="R191" i="52"/>
  <c r="S190" i="52"/>
  <c r="S189" i="52"/>
  <c r="S188" i="52"/>
  <c r="S187" i="52"/>
  <c r="R185" i="52"/>
  <c r="S183" i="52"/>
  <c r="S182" i="52"/>
  <c r="S181" i="52"/>
  <c r="S179" i="52"/>
  <c r="R179" i="52"/>
  <c r="S178" i="52"/>
  <c r="S177" i="52"/>
  <c r="S176" i="52"/>
  <c r="S175" i="52"/>
  <c r="S174" i="52"/>
  <c r="S173" i="52"/>
  <c r="R173" i="52"/>
  <c r="S172" i="52"/>
  <c r="R172" i="52"/>
  <c r="S171" i="52"/>
  <c r="S170" i="52"/>
  <c r="S169" i="52"/>
  <c r="S168" i="52"/>
  <c r="S167" i="52"/>
  <c r="R167" i="52"/>
  <c r="R166" i="52"/>
  <c r="S161" i="52"/>
  <c r="R160" i="52"/>
  <c r="R153" i="52"/>
  <c r="S148" i="52"/>
  <c r="S145" i="52"/>
  <c r="S142" i="52"/>
  <c r="S136" i="52"/>
  <c r="S132" i="52"/>
  <c r="S130" i="52"/>
  <c r="S124" i="52"/>
  <c r="S120" i="52"/>
  <c r="S118" i="52"/>
  <c r="R117" i="52"/>
  <c r="S112" i="52"/>
  <c r="S109" i="52"/>
  <c r="S106" i="52"/>
  <c r="S100" i="52"/>
  <c r="S96" i="52"/>
  <c r="S94" i="52"/>
  <c r="S95" i="52" s="1"/>
  <c r="S88" i="52"/>
  <c r="S81" i="52"/>
  <c r="R177" i="51"/>
  <c r="R176" i="51"/>
  <c r="R175" i="51"/>
  <c r="R174" i="51"/>
  <c r="R170" i="51"/>
  <c r="R169" i="51"/>
  <c r="R168" i="51"/>
  <c r="R165" i="51"/>
  <c r="R164" i="51"/>
  <c r="R163" i="51"/>
  <c r="R161" i="51"/>
  <c r="R155" i="51"/>
  <c r="R154" i="51"/>
  <c r="R151" i="51"/>
  <c r="R150" i="51"/>
  <c r="R149" i="51"/>
  <c r="R148" i="51"/>
  <c r="R145" i="51"/>
  <c r="R144" i="51"/>
  <c r="R143" i="51"/>
  <c r="R142" i="51"/>
  <c r="R138" i="51"/>
  <c r="R137" i="51"/>
  <c r="R132" i="51"/>
  <c r="R131" i="51"/>
  <c r="R130" i="51"/>
  <c r="R126" i="51"/>
  <c r="R125" i="51"/>
  <c r="S124" i="51"/>
  <c r="R124" i="51"/>
  <c r="R108" i="51"/>
  <c r="R100" i="51"/>
  <c r="R81" i="51"/>
  <c r="O201" i="51"/>
  <c r="M201" i="51"/>
  <c r="I201" i="51"/>
  <c r="R200" i="51"/>
  <c r="R199" i="51"/>
  <c r="R198" i="51"/>
  <c r="R197" i="51"/>
  <c r="R196" i="51"/>
  <c r="R195" i="51"/>
  <c r="R194" i="51"/>
  <c r="R193" i="51"/>
  <c r="R192" i="51"/>
  <c r="R191" i="51"/>
  <c r="R190" i="51"/>
  <c r="R189" i="51"/>
  <c r="R188" i="51"/>
  <c r="S187" i="51"/>
  <c r="R187" i="51"/>
  <c r="R186" i="51"/>
  <c r="R185" i="51"/>
  <c r="R184" i="51"/>
  <c r="R183" i="51"/>
  <c r="R182" i="51"/>
  <c r="R181" i="51"/>
  <c r="R180" i="51"/>
  <c r="R179" i="51"/>
  <c r="R178" i="51"/>
  <c r="S175" i="51"/>
  <c r="S169" i="51"/>
  <c r="R156" i="51"/>
  <c r="S155" i="51"/>
  <c r="S156" i="51" s="1"/>
  <c r="R146" i="51"/>
  <c r="R141" i="51"/>
  <c r="R136" i="51"/>
  <c r="R135" i="51"/>
  <c r="S131" i="51"/>
  <c r="S125" i="51"/>
  <c r="S119" i="51"/>
  <c r="S98" i="50"/>
  <c r="M201" i="50"/>
  <c r="R197" i="50"/>
  <c r="R191" i="50"/>
  <c r="S176" i="50"/>
  <c r="R173" i="50"/>
  <c r="R153" i="50"/>
  <c r="R135" i="50"/>
  <c r="R129" i="50"/>
  <c r="R179" i="49"/>
  <c r="R173" i="49"/>
  <c r="R160" i="49"/>
  <c r="O201" i="49"/>
  <c r="M201" i="49"/>
  <c r="S196" i="49"/>
  <c r="R194" i="49"/>
  <c r="S187" i="49"/>
  <c r="R187" i="49"/>
  <c r="R186" i="49"/>
  <c r="S181" i="49"/>
  <c r="S178" i="49"/>
  <c r="R167" i="49"/>
  <c r="S157" i="49"/>
  <c r="S143" i="49"/>
  <c r="R132" i="49"/>
  <c r="R131" i="49"/>
  <c r="R119" i="49"/>
  <c r="S88" i="49"/>
  <c r="S171" i="48"/>
  <c r="S148" i="48"/>
  <c r="S136" i="48"/>
  <c r="S62" i="48"/>
  <c r="R183" i="48"/>
  <c r="R172" i="48"/>
  <c r="R125" i="48"/>
  <c r="S124" i="48"/>
  <c r="R123" i="51" l="1"/>
  <c r="R127" i="51"/>
  <c r="R128" i="51"/>
  <c r="R129" i="51"/>
  <c r="R133" i="51"/>
  <c r="R134" i="51"/>
  <c r="R139" i="51"/>
  <c r="R147" i="51"/>
  <c r="R153" i="51"/>
  <c r="R157" i="51"/>
  <c r="R159" i="51"/>
  <c r="R160" i="51"/>
  <c r="R166" i="51"/>
  <c r="R167" i="51"/>
  <c r="R171" i="51"/>
  <c r="R172" i="51"/>
  <c r="R173" i="51"/>
  <c r="S137" i="51"/>
  <c r="S143" i="51"/>
  <c r="S149" i="51"/>
  <c r="S181" i="51"/>
  <c r="S31" i="51"/>
  <c r="R140" i="51"/>
  <c r="R152" i="51"/>
  <c r="R65" i="50"/>
  <c r="R141" i="50"/>
  <c r="R147" i="50"/>
  <c r="S150" i="50"/>
  <c r="S153" i="50"/>
  <c r="S181" i="50"/>
  <c r="S182" i="50"/>
  <c r="K201" i="50"/>
  <c r="S188" i="50"/>
  <c r="Q201" i="50"/>
  <c r="S138" i="50"/>
  <c r="S144" i="50"/>
  <c r="S170" i="50"/>
  <c r="R160" i="50"/>
  <c r="R167" i="50"/>
  <c r="R179" i="50"/>
  <c r="R185" i="50"/>
  <c r="R89" i="49"/>
  <c r="R107" i="49"/>
  <c r="S101" i="49"/>
  <c r="S137" i="49"/>
  <c r="R181" i="49"/>
  <c r="R193" i="49"/>
  <c r="R120" i="49"/>
  <c r="R150" i="49"/>
  <c r="S75" i="49"/>
  <c r="S108" i="49"/>
  <c r="S109" i="49"/>
  <c r="S115" i="49"/>
  <c r="S121" i="49"/>
  <c r="S127" i="49"/>
  <c r="S133" i="49"/>
  <c r="S138" i="49"/>
  <c r="S139" i="49"/>
  <c r="S144" i="49"/>
  <c r="S145" i="49"/>
  <c r="S150" i="49"/>
  <c r="S151" i="49"/>
  <c r="S152" i="49"/>
  <c r="S159" i="49"/>
  <c r="S160" i="49"/>
  <c r="S166" i="49"/>
  <c r="S167" i="49"/>
  <c r="S168" i="49"/>
  <c r="S172" i="49"/>
  <c r="S173" i="49"/>
  <c r="S180" i="49" s="1"/>
  <c r="S174" i="49"/>
  <c r="S179" i="49"/>
  <c r="Q201" i="49"/>
  <c r="S188" i="49"/>
  <c r="S192" i="49"/>
  <c r="K201" i="49"/>
  <c r="S94" i="48"/>
  <c r="S95" i="48" s="1"/>
  <c r="R51" i="48"/>
  <c r="R157" i="48"/>
  <c r="R173" i="48"/>
  <c r="R184" i="48"/>
  <c r="R193" i="48"/>
  <c r="R194" i="48"/>
  <c r="R37" i="54"/>
  <c r="S25" i="51"/>
  <c r="S36" i="51"/>
  <c r="S37" i="51"/>
  <c r="S43" i="51"/>
  <c r="S49" i="51"/>
  <c r="S50" i="51" s="1"/>
  <c r="S55" i="51"/>
  <c r="S61" i="51"/>
  <c r="S71" i="51"/>
  <c r="S77" i="51"/>
  <c r="S83" i="51"/>
  <c r="S89" i="51"/>
  <c r="S101" i="51"/>
  <c r="S107" i="51"/>
  <c r="S112" i="51"/>
  <c r="S113" i="51"/>
  <c r="S37" i="53"/>
  <c r="S53" i="53"/>
  <c r="S54" i="53"/>
  <c r="S59" i="53"/>
  <c r="S60" i="53" s="1"/>
  <c r="S65" i="53"/>
  <c r="S66" i="53" s="1"/>
  <c r="S72" i="53"/>
  <c r="S75" i="53"/>
  <c r="S81" i="53"/>
  <c r="S84" i="53"/>
  <c r="S87" i="53"/>
  <c r="S107" i="53"/>
  <c r="S109" i="53"/>
  <c r="S163" i="53"/>
  <c r="S202" i="53"/>
  <c r="S21" i="53"/>
  <c r="S23" i="53"/>
  <c r="R44" i="53"/>
  <c r="R50" i="53"/>
  <c r="S55" i="53"/>
  <c r="S56" i="53"/>
  <c r="S61" i="53"/>
  <c r="S62" i="53"/>
  <c r="S63" i="53"/>
  <c r="S71" i="53"/>
  <c r="S73" i="53"/>
  <c r="S76" i="53"/>
  <c r="S77" i="53"/>
  <c r="S79" i="53"/>
  <c r="S83" i="53"/>
  <c r="S85" i="53"/>
  <c r="S88" i="53"/>
  <c r="S89" i="53"/>
  <c r="S90" i="53"/>
  <c r="S91" i="53"/>
  <c r="S97" i="53"/>
  <c r="S100" i="53"/>
  <c r="S101" i="53"/>
  <c r="S106" i="53"/>
  <c r="S17" i="53"/>
  <c r="R59" i="52"/>
  <c r="R136" i="48"/>
  <c r="R137" i="48"/>
  <c r="R148" i="48"/>
  <c r="R159" i="48"/>
  <c r="R163" i="48"/>
  <c r="R185" i="48"/>
  <c r="R187" i="48"/>
  <c r="R198" i="48"/>
  <c r="S28" i="52"/>
  <c r="S40" i="52"/>
  <c r="S52" i="52"/>
  <c r="S61" i="52"/>
  <c r="S74" i="52"/>
  <c r="S77" i="52"/>
  <c r="S80" i="52"/>
  <c r="S83" i="52"/>
  <c r="S84" i="52"/>
  <c r="S87" i="52"/>
  <c r="S99" i="52"/>
  <c r="S105" i="52"/>
  <c r="S111" i="52"/>
  <c r="S117" i="52"/>
  <c r="S123" i="52"/>
  <c r="S129" i="52"/>
  <c r="S135" i="52"/>
  <c r="S141" i="52"/>
  <c r="S153" i="52"/>
  <c r="S85" i="52"/>
  <c r="S86" i="52"/>
  <c r="S89" i="52"/>
  <c r="S90" i="52"/>
  <c r="S91" i="52"/>
  <c r="S92" i="52"/>
  <c r="S97" i="52"/>
  <c r="S98" i="52"/>
  <c r="S101" i="52"/>
  <c r="S102" i="52"/>
  <c r="S104" i="52"/>
  <c r="S107" i="52"/>
  <c r="S108" i="52"/>
  <c r="S110" i="52"/>
  <c r="S113" i="52"/>
  <c r="S114" i="52"/>
  <c r="S115" i="52"/>
  <c r="S116" i="52"/>
  <c r="S119" i="52"/>
  <c r="S121" i="52"/>
  <c r="S122" i="52"/>
  <c r="S125" i="52"/>
  <c r="S126" i="52"/>
  <c r="S127" i="52"/>
  <c r="S128" i="52"/>
  <c r="S131" i="52"/>
  <c r="S133" i="52"/>
  <c r="S137" i="52"/>
  <c r="S138" i="52"/>
  <c r="S139" i="52"/>
  <c r="S140" i="52"/>
  <c r="S143" i="52"/>
  <c r="S144" i="52"/>
  <c r="S146" i="52"/>
  <c r="S149" i="52"/>
  <c r="S150" i="52"/>
  <c r="S151" i="52"/>
  <c r="S152" i="52"/>
  <c r="S155" i="52"/>
  <c r="S156" i="52" s="1"/>
  <c r="S157" i="52"/>
  <c r="S159" i="52"/>
  <c r="S160" i="52"/>
  <c r="S166" i="52"/>
  <c r="R29" i="52"/>
  <c r="R47" i="52"/>
  <c r="R53" i="52"/>
  <c r="R75" i="52"/>
  <c r="R81" i="52"/>
  <c r="R87" i="52"/>
  <c r="R93" i="52"/>
  <c r="R99" i="52"/>
  <c r="R100" i="52"/>
  <c r="R111" i="52"/>
  <c r="R123" i="52"/>
  <c r="R129" i="52"/>
  <c r="R135" i="52"/>
  <c r="R141" i="52"/>
  <c r="R147" i="52"/>
  <c r="S72" i="52"/>
  <c r="S75" i="52"/>
  <c r="S76" i="52"/>
  <c r="R105" i="52"/>
  <c r="R82" i="51"/>
  <c r="R95" i="51"/>
  <c r="R111" i="51"/>
  <c r="R114" i="51"/>
  <c r="R115" i="51"/>
  <c r="R117" i="51"/>
  <c r="R120" i="51"/>
  <c r="R121" i="51"/>
  <c r="R93" i="51"/>
  <c r="R87" i="51"/>
  <c r="R99" i="51"/>
  <c r="R105" i="51"/>
  <c r="R35" i="51"/>
  <c r="R53" i="51"/>
  <c r="R56" i="51"/>
  <c r="R59" i="51"/>
  <c r="R63" i="51"/>
  <c r="R65" i="51"/>
  <c r="R74" i="51"/>
  <c r="R75" i="51"/>
  <c r="S59" i="50"/>
  <c r="S60" i="50" s="1"/>
  <c r="S74" i="50"/>
  <c r="S80" i="50"/>
  <c r="S86" i="50"/>
  <c r="S92" i="50"/>
  <c r="S101" i="50"/>
  <c r="S104" i="50"/>
  <c r="S110" i="50"/>
  <c r="S115" i="50"/>
  <c r="S116" i="50"/>
  <c r="S121" i="50"/>
  <c r="S122" i="50"/>
  <c r="S127" i="50"/>
  <c r="S160" i="50"/>
  <c r="S167" i="50"/>
  <c r="S173" i="50"/>
  <c r="S179" i="50"/>
  <c r="S128" i="50"/>
  <c r="S133" i="50"/>
  <c r="S140" i="50"/>
  <c r="S146" i="50"/>
  <c r="S149" i="50"/>
  <c r="S151" i="50"/>
  <c r="S152" i="50"/>
  <c r="S155" i="50"/>
  <c r="S156" i="50" s="1"/>
  <c r="S157" i="50"/>
  <c r="S159" i="50"/>
  <c r="S161" i="50"/>
  <c r="S166" i="50"/>
  <c r="S168" i="50"/>
  <c r="S169" i="50"/>
  <c r="S171" i="50"/>
  <c r="S172" i="50"/>
  <c r="S174" i="50"/>
  <c r="S175" i="50"/>
  <c r="S177" i="50"/>
  <c r="S178" i="50"/>
  <c r="S183" i="50"/>
  <c r="S187" i="50"/>
  <c r="S189" i="50"/>
  <c r="S190" i="50"/>
  <c r="S191" i="50"/>
  <c r="S192" i="50"/>
  <c r="S196" i="50"/>
  <c r="O201" i="50"/>
  <c r="I201" i="50"/>
  <c r="S197" i="50"/>
  <c r="S52" i="50"/>
  <c r="R81" i="50"/>
  <c r="R93" i="50"/>
  <c r="R105" i="50"/>
  <c r="R123" i="50"/>
  <c r="R75" i="50"/>
  <c r="R84" i="50"/>
  <c r="R87" i="50"/>
  <c r="R99" i="50"/>
  <c r="R111" i="50"/>
  <c r="R117" i="50"/>
  <c r="S28" i="50"/>
  <c r="R108" i="49"/>
  <c r="S52" i="49"/>
  <c r="S57" i="49"/>
  <c r="S63" i="49"/>
  <c r="S81" i="49"/>
  <c r="R94" i="49"/>
  <c r="R75" i="49"/>
  <c r="S17" i="49"/>
  <c r="S31" i="49"/>
  <c r="S37" i="49"/>
  <c r="S43" i="49"/>
  <c r="S44" i="49"/>
  <c r="S56" i="49"/>
  <c r="S59" i="49"/>
  <c r="S60" i="49" s="1"/>
  <c r="S65" i="49"/>
  <c r="S66" i="49" s="1"/>
  <c r="S74" i="49"/>
  <c r="S76" i="49"/>
  <c r="S83" i="49"/>
  <c r="S87" i="49"/>
  <c r="S89" i="49"/>
  <c r="S94" i="49"/>
  <c r="S95" i="49" s="1"/>
  <c r="S96" i="49"/>
  <c r="S100" i="49"/>
  <c r="S102" i="49"/>
  <c r="S107" i="49"/>
  <c r="S113" i="49"/>
  <c r="S114" i="49"/>
  <c r="S119" i="49"/>
  <c r="S120" i="49"/>
  <c r="S125" i="49"/>
  <c r="S126" i="49"/>
  <c r="S131" i="49"/>
  <c r="R76" i="49"/>
  <c r="S132" i="49"/>
  <c r="R81" i="49"/>
  <c r="R31" i="48"/>
  <c r="R114" i="48"/>
  <c r="R117" i="48"/>
  <c r="R126" i="48"/>
  <c r="R149" i="48"/>
  <c r="R199" i="48"/>
  <c r="S65" i="48"/>
  <c r="S66" i="48" s="1"/>
  <c r="Q201" i="48"/>
  <c r="S20" i="54"/>
  <c r="R19" i="54"/>
  <c r="S36" i="54"/>
  <c r="R31" i="53"/>
  <c r="R37" i="53"/>
  <c r="R49" i="53"/>
  <c r="R55" i="53"/>
  <c r="R61" i="53"/>
  <c r="R71" i="53"/>
  <c r="R77" i="53"/>
  <c r="R83" i="53"/>
  <c r="R89" i="53"/>
  <c r="R95" i="53"/>
  <c r="R101" i="53"/>
  <c r="R107" i="53"/>
  <c r="R113" i="53"/>
  <c r="R119" i="53"/>
  <c r="R125" i="53"/>
  <c r="S36" i="52"/>
  <c r="S42" i="52"/>
  <c r="S57" i="52"/>
  <c r="R17" i="51"/>
  <c r="R38" i="51"/>
  <c r="R41" i="51"/>
  <c r="R44" i="51"/>
  <c r="R47" i="51"/>
  <c r="R53" i="50"/>
  <c r="R59" i="50"/>
  <c r="S34" i="50"/>
  <c r="R25" i="49"/>
  <c r="R43" i="49"/>
  <c r="S25" i="49"/>
  <c r="S30" i="48"/>
  <c r="S20" i="48"/>
  <c r="S21" i="48"/>
  <c r="S41" i="48"/>
  <c r="S49" i="48"/>
  <c r="S50" i="48" s="1"/>
  <c r="S61" i="48"/>
  <c r="S74" i="48"/>
  <c r="S85" i="48"/>
  <c r="S105" i="48"/>
  <c r="S113" i="48"/>
  <c r="S125" i="48"/>
  <c r="S138" i="48"/>
  <c r="S144" i="48"/>
  <c r="S157" i="48"/>
  <c r="S172" i="48"/>
  <c r="S176" i="48"/>
  <c r="S183" i="48"/>
  <c r="M201" i="48"/>
  <c r="R22" i="48"/>
  <c r="R30" i="48"/>
  <c r="R41" i="48"/>
  <c r="R42" i="48"/>
  <c r="R50" i="48"/>
  <c r="R58" i="48"/>
  <c r="R62" i="48"/>
  <c r="R74" i="48"/>
  <c r="R75" i="48"/>
  <c r="R83" i="48"/>
  <c r="R86" i="48"/>
  <c r="R93" i="48"/>
  <c r="R94" i="48"/>
  <c r="R95" i="48"/>
  <c r="R105" i="48"/>
  <c r="R106" i="48"/>
  <c r="K201" i="48"/>
  <c r="I201" i="48"/>
  <c r="S14" i="54"/>
  <c r="R14" i="53"/>
  <c r="R20" i="53"/>
  <c r="R38" i="53"/>
  <c r="R188" i="53"/>
  <c r="R25" i="53"/>
  <c r="S18" i="53"/>
  <c r="S24" i="53"/>
  <c r="S33" i="53"/>
  <c r="S34" i="53"/>
  <c r="S36" i="53"/>
  <c r="S49" i="53"/>
  <c r="S50" i="53" s="1"/>
  <c r="S74" i="53"/>
  <c r="S80" i="53"/>
  <c r="S86" i="53"/>
  <c r="S92" i="53"/>
  <c r="S94" i="53"/>
  <c r="S95" i="53" s="1"/>
  <c r="S98" i="53"/>
  <c r="S104" i="53"/>
  <c r="R43" i="53"/>
  <c r="S22" i="52"/>
  <c r="R65" i="52"/>
  <c r="S18" i="52"/>
  <c r="S25" i="52"/>
  <c r="S49" i="52"/>
  <c r="S50" i="52" s="1"/>
  <c r="S51" i="52"/>
  <c r="S188" i="51"/>
  <c r="R15" i="50"/>
  <c r="R21" i="50"/>
  <c r="R27" i="50"/>
  <c r="R33" i="50"/>
  <c r="R34" i="50"/>
  <c r="R39" i="50"/>
  <c r="R40" i="50"/>
  <c r="R45" i="50"/>
  <c r="R46" i="50"/>
  <c r="R51" i="50"/>
  <c r="R55" i="50"/>
  <c r="R56" i="50"/>
  <c r="R57" i="50"/>
  <c r="R58" i="50"/>
  <c r="R60" i="50"/>
  <c r="R61" i="50"/>
  <c r="R62" i="50"/>
  <c r="R63" i="50"/>
  <c r="R64" i="50"/>
  <c r="R66" i="50"/>
  <c r="R71" i="50"/>
  <c r="R72" i="50"/>
  <c r="R73" i="50"/>
  <c r="R74" i="50"/>
  <c r="R76" i="50"/>
  <c r="R77" i="50"/>
  <c r="R78" i="50"/>
  <c r="R79" i="50"/>
  <c r="R80" i="50"/>
  <c r="R82" i="50"/>
  <c r="R83" i="50"/>
  <c r="R85" i="50"/>
  <c r="R86" i="50"/>
  <c r="R88" i="50"/>
  <c r="R89" i="50"/>
  <c r="R90" i="50"/>
  <c r="R91" i="50"/>
  <c r="R92" i="50"/>
  <c r="R94" i="50"/>
  <c r="R95" i="50"/>
  <c r="R96" i="50"/>
  <c r="R97" i="50"/>
  <c r="R98" i="50"/>
  <c r="R100" i="50"/>
  <c r="R101" i="50"/>
  <c r="R102" i="50"/>
  <c r="R103" i="50"/>
  <c r="R104" i="50"/>
  <c r="R106" i="50"/>
  <c r="R107" i="50"/>
  <c r="R108" i="50"/>
  <c r="R109" i="50"/>
  <c r="R112" i="50"/>
  <c r="R148" i="50"/>
  <c r="R154" i="50"/>
  <c r="R161" i="50"/>
  <c r="S38" i="49"/>
  <c r="S51" i="49"/>
  <c r="R15" i="48"/>
  <c r="R33" i="48"/>
  <c r="R39" i="48"/>
  <c r="R57" i="48"/>
  <c r="R63" i="48"/>
  <c r="R73" i="48"/>
  <c r="R79" i="48"/>
  <c r="R151" i="48"/>
  <c r="R165" i="48"/>
  <c r="R171" i="48"/>
  <c r="S16" i="48"/>
  <c r="S22" i="48"/>
  <c r="S23" i="48"/>
  <c r="S24" i="48"/>
  <c r="S25" i="48"/>
  <c r="S27" i="48"/>
  <c r="S29" i="48"/>
  <c r="S34" i="48"/>
  <c r="S35" i="48"/>
  <c r="S36" i="48"/>
  <c r="S39" i="48"/>
  <c r="S40" i="48"/>
  <c r="S42" i="48"/>
  <c r="S43" i="48"/>
  <c r="S45" i="48"/>
  <c r="S47" i="48"/>
  <c r="S48" i="48" s="1"/>
  <c r="S51" i="48"/>
  <c r="S52" i="48"/>
  <c r="S53" i="48"/>
  <c r="S54" i="48"/>
  <c r="S55" i="48"/>
  <c r="S57" i="48"/>
  <c r="S59" i="48"/>
  <c r="S60" i="48" s="1"/>
  <c r="S63" i="48"/>
  <c r="S73" i="48"/>
  <c r="S75" i="48"/>
  <c r="S76" i="48"/>
  <c r="S79" i="48"/>
  <c r="S80" i="48"/>
  <c r="S81" i="48"/>
  <c r="S86" i="48"/>
  <c r="S87" i="48"/>
  <c r="S88" i="48"/>
  <c r="S91" i="48"/>
  <c r="S92" i="48"/>
  <c r="S97" i="48"/>
  <c r="S98" i="48"/>
  <c r="S99" i="48"/>
  <c r="S122" i="48"/>
  <c r="S128" i="48"/>
  <c r="S140" i="48"/>
  <c r="S146" i="48"/>
  <c r="S152" i="48"/>
  <c r="S159" i="48"/>
  <c r="S160" i="48"/>
  <c r="S161" i="48"/>
  <c r="S166" i="48"/>
  <c r="S167" i="48"/>
  <c r="S168" i="48"/>
  <c r="S173" i="48"/>
  <c r="R182" i="48"/>
  <c r="R200" i="48"/>
  <c r="S18" i="54"/>
  <c r="S26" i="54"/>
  <c r="S53" i="54"/>
  <c r="S54" i="54"/>
  <c r="S71" i="54"/>
  <c r="S73" i="54"/>
  <c r="S74" i="54"/>
  <c r="S76" i="54"/>
  <c r="S77" i="54"/>
  <c r="S79" i="54"/>
  <c r="S80" i="54"/>
  <c r="S81" i="54"/>
  <c r="S83" i="54"/>
  <c r="S85" i="54"/>
  <c r="S86" i="54"/>
  <c r="S87" i="54"/>
  <c r="S88" i="54"/>
  <c r="S91" i="54"/>
  <c r="S92" i="54"/>
  <c r="S94" i="54"/>
  <c r="S95" i="54" s="1"/>
  <c r="S97" i="54"/>
  <c r="S98" i="54"/>
  <c r="S99" i="54"/>
  <c r="S100" i="54"/>
  <c r="S104" i="54"/>
  <c r="S105" i="54"/>
  <c r="S106" i="54"/>
  <c r="S107" i="54"/>
  <c r="S109" i="54"/>
  <c r="S110" i="54"/>
  <c r="S111" i="54"/>
  <c r="S112" i="54"/>
  <c r="S113" i="54"/>
  <c r="S115" i="54"/>
  <c r="S116" i="54"/>
  <c r="S117" i="54"/>
  <c r="S118" i="54"/>
  <c r="S119" i="54"/>
  <c r="S121" i="54"/>
  <c r="S122" i="54"/>
  <c r="S124" i="54"/>
  <c r="S125" i="54"/>
  <c r="S127" i="54"/>
  <c r="S128" i="54"/>
  <c r="S129" i="54"/>
  <c r="S130" i="54"/>
  <c r="S131" i="54"/>
  <c r="S135" i="54"/>
  <c r="S136" i="54"/>
  <c r="S137" i="54"/>
  <c r="S139" i="54"/>
  <c r="S140" i="54"/>
  <c r="S141" i="54"/>
  <c r="S142" i="54"/>
  <c r="S143" i="54"/>
  <c r="S145" i="54"/>
  <c r="S146" i="54"/>
  <c r="S148" i="54"/>
  <c r="S149" i="54"/>
  <c r="S151" i="54"/>
  <c r="S152" i="54"/>
  <c r="S153" i="54"/>
  <c r="S155" i="54"/>
  <c r="S156" i="54" s="1"/>
  <c r="S159" i="54"/>
  <c r="S160" i="54"/>
  <c r="S161" i="54"/>
  <c r="S166" i="54"/>
  <c r="S167" i="54"/>
  <c r="S168" i="54"/>
  <c r="S169" i="54"/>
  <c r="S171" i="54"/>
  <c r="S173" i="54"/>
  <c r="S174" i="54"/>
  <c r="S175" i="54"/>
  <c r="S177" i="54"/>
  <c r="S178" i="54"/>
  <c r="S179" i="54"/>
  <c r="S181" i="54"/>
  <c r="S184" i="54" s="1"/>
  <c r="O201" i="54"/>
  <c r="S187" i="54"/>
  <c r="S189" i="54"/>
  <c r="S190" i="54"/>
  <c r="S191" i="54"/>
  <c r="S192" i="54"/>
  <c r="I201" i="54"/>
  <c r="S202" i="54" s="1"/>
  <c r="S196" i="54"/>
  <c r="S197" i="54"/>
  <c r="S12" i="54"/>
  <c r="S13" i="54"/>
  <c r="S16" i="54"/>
  <c r="S23" i="54"/>
  <c r="S24" i="54"/>
  <c r="S25" i="54"/>
  <c r="S28" i="54"/>
  <c r="S30" i="54"/>
  <c r="S31" i="54"/>
  <c r="S33" i="54"/>
  <c r="S35" i="54"/>
  <c r="S37" i="54"/>
  <c r="S39" i="54"/>
  <c r="S41" i="54"/>
  <c r="S42" i="54"/>
  <c r="S45" i="54"/>
  <c r="S47" i="54"/>
  <c r="S48" i="54" s="1"/>
  <c r="S49" i="54"/>
  <c r="S50" i="54" s="1"/>
  <c r="S51" i="54"/>
  <c r="S55" i="54"/>
  <c r="S59" i="54"/>
  <c r="S60" i="54" s="1"/>
  <c r="S61" i="54"/>
  <c r="S63" i="54"/>
  <c r="S65" i="54"/>
  <c r="S66" i="54" s="1"/>
  <c r="R14" i="54"/>
  <c r="R33" i="54"/>
  <c r="R34" i="54"/>
  <c r="R36" i="54"/>
  <c r="R38" i="54"/>
  <c r="R39" i="54"/>
  <c r="R103" i="54"/>
  <c r="R109" i="54"/>
  <c r="R115" i="54"/>
  <c r="R13" i="54"/>
  <c r="R43" i="54"/>
  <c r="S29" i="53"/>
  <c r="R194" i="53"/>
  <c r="R195" i="53"/>
  <c r="S108" i="53"/>
  <c r="S35" i="53"/>
  <c r="S12" i="53"/>
  <c r="S16" i="53"/>
  <c r="S27" i="53"/>
  <c r="S30" i="53"/>
  <c r="S38" i="53"/>
  <c r="S39" i="53"/>
  <c r="S40" i="53"/>
  <c r="S42" i="53"/>
  <c r="S43" i="53"/>
  <c r="S44" i="53"/>
  <c r="S45" i="53"/>
  <c r="S102" i="53"/>
  <c r="R13" i="53"/>
  <c r="R26" i="53"/>
  <c r="R32" i="53"/>
  <c r="R170" i="53"/>
  <c r="R176" i="53"/>
  <c r="R182" i="53"/>
  <c r="S31" i="52"/>
  <c r="S34" i="52"/>
  <c r="R35" i="52"/>
  <c r="R41" i="52"/>
  <c r="S15" i="52"/>
  <c r="R22" i="52"/>
  <c r="R24" i="52"/>
  <c r="R25" i="52"/>
  <c r="R27" i="52"/>
  <c r="R28" i="52"/>
  <c r="R30" i="52"/>
  <c r="R31" i="52"/>
  <c r="R32" i="52"/>
  <c r="R33" i="52"/>
  <c r="R34" i="52"/>
  <c r="R36" i="52"/>
  <c r="R37" i="52"/>
  <c r="R38" i="52"/>
  <c r="R39" i="52"/>
  <c r="R40" i="52"/>
  <c r="R42" i="52"/>
  <c r="R43" i="52"/>
  <c r="R44" i="52"/>
  <c r="R45" i="52"/>
  <c r="R46" i="52"/>
  <c r="R48" i="52"/>
  <c r="R49" i="52"/>
  <c r="R50" i="52"/>
  <c r="R51" i="52"/>
  <c r="R52" i="52"/>
  <c r="R54" i="52"/>
  <c r="R55" i="52"/>
  <c r="R56" i="52"/>
  <c r="R57" i="52"/>
  <c r="R58" i="52"/>
  <c r="R60" i="52"/>
  <c r="R61" i="52"/>
  <c r="R62" i="52"/>
  <c r="R63" i="52"/>
  <c r="R64" i="52"/>
  <c r="R66" i="52"/>
  <c r="R71" i="52"/>
  <c r="R72" i="52"/>
  <c r="R73" i="52"/>
  <c r="R74" i="52"/>
  <c r="R76" i="52"/>
  <c r="R77" i="52"/>
  <c r="R78" i="52"/>
  <c r="R79" i="52"/>
  <c r="R80" i="52"/>
  <c r="R82" i="52"/>
  <c r="R83" i="52"/>
  <c r="R84" i="52"/>
  <c r="R85" i="52"/>
  <c r="R86" i="52"/>
  <c r="R88" i="52"/>
  <c r="R89" i="52"/>
  <c r="R90" i="52"/>
  <c r="R91" i="52"/>
  <c r="R92" i="52"/>
  <c r="R94" i="52"/>
  <c r="R95" i="52"/>
  <c r="R96" i="52"/>
  <c r="R97" i="52"/>
  <c r="R98" i="52"/>
  <c r="R101" i="52"/>
  <c r="R102" i="52"/>
  <c r="R103" i="52"/>
  <c r="R104" i="52"/>
  <c r="R106" i="52"/>
  <c r="R107" i="52"/>
  <c r="R108" i="52"/>
  <c r="R109" i="52"/>
  <c r="R110" i="52"/>
  <c r="R112" i="52"/>
  <c r="R113" i="52"/>
  <c r="R114" i="52"/>
  <c r="R115" i="52"/>
  <c r="R116" i="52"/>
  <c r="R118" i="52"/>
  <c r="R119" i="52"/>
  <c r="R120" i="52"/>
  <c r="R121" i="52"/>
  <c r="R122" i="52"/>
  <c r="R124" i="52"/>
  <c r="R125" i="52"/>
  <c r="R126" i="52"/>
  <c r="R127" i="52"/>
  <c r="R128" i="52"/>
  <c r="R130" i="52"/>
  <c r="R131" i="52"/>
  <c r="R132" i="52"/>
  <c r="R133" i="52"/>
  <c r="R134" i="52"/>
  <c r="R136" i="52"/>
  <c r="R137" i="52"/>
  <c r="R142" i="52"/>
  <c r="R148" i="52"/>
  <c r="R154" i="52"/>
  <c r="R161" i="52"/>
  <c r="R168" i="52"/>
  <c r="S16" i="52"/>
  <c r="R138" i="52"/>
  <c r="R139" i="52"/>
  <c r="R140" i="52"/>
  <c r="R143" i="52"/>
  <c r="R144" i="52"/>
  <c r="R145" i="52"/>
  <c r="R146" i="52"/>
  <c r="R149" i="52"/>
  <c r="R150" i="52"/>
  <c r="R151" i="52"/>
  <c r="R152" i="52"/>
  <c r="R155" i="52"/>
  <c r="R156" i="52"/>
  <c r="R157" i="52"/>
  <c r="R159" i="52"/>
  <c r="R163" i="52"/>
  <c r="R164" i="52"/>
  <c r="R165" i="52"/>
  <c r="R169" i="52"/>
  <c r="R170" i="52"/>
  <c r="R171" i="52"/>
  <c r="S189" i="51"/>
  <c r="S40" i="50"/>
  <c r="R110" i="50"/>
  <c r="R113" i="50"/>
  <c r="R114" i="50"/>
  <c r="R146" i="50"/>
  <c r="R149" i="50"/>
  <c r="R150" i="50"/>
  <c r="R151" i="50"/>
  <c r="R152" i="50"/>
  <c r="R155" i="50"/>
  <c r="R156" i="50"/>
  <c r="R157" i="50"/>
  <c r="R163" i="50"/>
  <c r="S16" i="50"/>
  <c r="S22" i="50"/>
  <c r="R164" i="50"/>
  <c r="R165" i="50"/>
  <c r="R166" i="50"/>
  <c r="R168" i="50"/>
  <c r="R169" i="50"/>
  <c r="R170" i="50"/>
  <c r="R171" i="50"/>
  <c r="R172" i="50"/>
  <c r="R174" i="50"/>
  <c r="R175" i="50"/>
  <c r="R176" i="50"/>
  <c r="R177" i="50"/>
  <c r="R180" i="50"/>
  <c r="R181" i="50"/>
  <c r="R182" i="50"/>
  <c r="R187" i="50"/>
  <c r="R188" i="50"/>
  <c r="R192" i="50"/>
  <c r="R193" i="50"/>
  <c r="R194" i="50"/>
  <c r="R198" i="50"/>
  <c r="R58" i="49"/>
  <c r="R163" i="49"/>
  <c r="R77" i="49"/>
  <c r="R83" i="49"/>
  <c r="R95" i="49"/>
  <c r="R101" i="49"/>
  <c r="R113" i="49"/>
  <c r="R125" i="49"/>
  <c r="R11" i="49"/>
  <c r="R26" i="49"/>
  <c r="R59" i="49"/>
  <c r="R65" i="49"/>
  <c r="S15" i="49"/>
  <c r="S24" i="49"/>
  <c r="S26" i="49"/>
  <c r="S175" i="49"/>
  <c r="S30" i="49"/>
  <c r="R19" i="49"/>
  <c r="R71" i="49"/>
  <c r="S100" i="48"/>
  <c r="S110" i="48"/>
  <c r="S116" i="48"/>
  <c r="S169" i="48"/>
  <c r="S174" i="48"/>
  <c r="R177" i="48"/>
  <c r="S104" i="48"/>
  <c r="S175" i="48"/>
  <c r="S177" i="48"/>
  <c r="S178" i="48"/>
  <c r="S179" i="48"/>
  <c r="S187" i="48"/>
  <c r="S189" i="48"/>
  <c r="R12" i="54"/>
  <c r="R16" i="54"/>
  <c r="R17" i="54"/>
  <c r="R18" i="54"/>
  <c r="R40" i="54"/>
  <c r="R41" i="54"/>
  <c r="R42" i="54"/>
  <c r="R44" i="54"/>
  <c r="R45" i="54"/>
  <c r="R46" i="54"/>
  <c r="R50" i="54"/>
  <c r="R59" i="54"/>
  <c r="S15" i="54"/>
  <c r="S21" i="54"/>
  <c r="S27" i="54"/>
  <c r="S38" i="54"/>
  <c r="S7" i="54"/>
  <c r="R11" i="54"/>
  <c r="S6" i="54"/>
  <c r="S43" i="54"/>
  <c r="S57" i="54"/>
  <c r="S17" i="54"/>
  <c r="S29" i="54"/>
  <c r="S22" i="54"/>
  <c r="S34" i="54"/>
  <c r="S40" i="54"/>
  <c r="S52" i="54"/>
  <c r="R60" i="54"/>
  <c r="R65" i="54"/>
  <c r="R66" i="54"/>
  <c r="R79" i="54"/>
  <c r="R80" i="54"/>
  <c r="R81" i="54"/>
  <c r="R82" i="54"/>
  <c r="R94" i="54"/>
  <c r="R100" i="54"/>
  <c r="R102" i="54"/>
  <c r="R104" i="54"/>
  <c r="R105" i="54"/>
  <c r="R106" i="54"/>
  <c r="R108" i="54"/>
  <c r="R110" i="54"/>
  <c r="R111" i="54"/>
  <c r="R112" i="54"/>
  <c r="R114" i="54"/>
  <c r="R116" i="54"/>
  <c r="R117" i="54"/>
  <c r="R118" i="54"/>
  <c r="R120" i="54"/>
  <c r="R121" i="54"/>
  <c r="R122" i="54"/>
  <c r="R123" i="54"/>
  <c r="R124" i="54"/>
  <c r="R126" i="54"/>
  <c r="R127" i="54"/>
  <c r="R128" i="54"/>
  <c r="R129" i="54"/>
  <c r="R130" i="54"/>
  <c r="R132" i="54"/>
  <c r="R133" i="54"/>
  <c r="R134" i="54"/>
  <c r="R135" i="54"/>
  <c r="R136" i="54"/>
  <c r="R138" i="54"/>
  <c r="R139" i="54"/>
  <c r="R140" i="54"/>
  <c r="R141" i="54"/>
  <c r="R142" i="54"/>
  <c r="R144" i="54"/>
  <c r="R145" i="54"/>
  <c r="R146" i="54"/>
  <c r="R147" i="54"/>
  <c r="R148" i="54"/>
  <c r="R150" i="54"/>
  <c r="R151" i="54"/>
  <c r="R152" i="54"/>
  <c r="R153" i="54"/>
  <c r="R154" i="54"/>
  <c r="R156" i="54"/>
  <c r="R157" i="54"/>
  <c r="R159" i="54"/>
  <c r="R160" i="54"/>
  <c r="R161" i="54"/>
  <c r="R164" i="54"/>
  <c r="R165" i="54"/>
  <c r="R166" i="54"/>
  <c r="R167" i="54"/>
  <c r="R168" i="54"/>
  <c r="R170" i="54"/>
  <c r="R171" i="54"/>
  <c r="R172" i="54"/>
  <c r="R173" i="54"/>
  <c r="R174" i="54"/>
  <c r="R176" i="54"/>
  <c r="R177" i="54"/>
  <c r="R178" i="54"/>
  <c r="R179" i="54"/>
  <c r="R180" i="54"/>
  <c r="R182" i="54"/>
  <c r="R183" i="54"/>
  <c r="R185" i="54"/>
  <c r="R186" i="54"/>
  <c r="R188" i="54"/>
  <c r="R189" i="54"/>
  <c r="R190" i="54"/>
  <c r="R191" i="54"/>
  <c r="R192" i="54"/>
  <c r="R194" i="54"/>
  <c r="R195" i="54"/>
  <c r="R196" i="54"/>
  <c r="R197" i="54"/>
  <c r="R198" i="54"/>
  <c r="S22" i="53"/>
  <c r="S28" i="53"/>
  <c r="S41" i="53"/>
  <c r="R8" i="53"/>
  <c r="R9" i="53"/>
  <c r="R11" i="53"/>
  <c r="R12" i="53"/>
  <c r="R15" i="53"/>
  <c r="R16" i="53"/>
  <c r="R17" i="53"/>
  <c r="R18" i="53"/>
  <c r="R21" i="53"/>
  <c r="R22" i="53"/>
  <c r="R24" i="53"/>
  <c r="R27" i="53"/>
  <c r="R28" i="53"/>
  <c r="R30" i="53"/>
  <c r="R33" i="53"/>
  <c r="R34" i="53"/>
  <c r="R36" i="53"/>
  <c r="R39" i="53"/>
  <c r="R40" i="53"/>
  <c r="R42" i="53"/>
  <c r="R45" i="53"/>
  <c r="R46" i="53"/>
  <c r="R47" i="53"/>
  <c r="R48" i="53"/>
  <c r="R51" i="53"/>
  <c r="R52" i="53"/>
  <c r="R53" i="53"/>
  <c r="R54" i="53"/>
  <c r="R56" i="53"/>
  <c r="R57" i="53"/>
  <c r="R58" i="53"/>
  <c r="R59" i="53"/>
  <c r="R60" i="53"/>
  <c r="R62" i="53"/>
  <c r="R63" i="53"/>
  <c r="R64" i="53"/>
  <c r="R65" i="53"/>
  <c r="R66" i="53"/>
  <c r="R72" i="53"/>
  <c r="R73" i="53"/>
  <c r="R74" i="53"/>
  <c r="R75" i="53"/>
  <c r="R76" i="53"/>
  <c r="R78" i="53"/>
  <c r="R79" i="53"/>
  <c r="R80" i="53"/>
  <c r="R81" i="53"/>
  <c r="R82" i="53"/>
  <c r="R84" i="53"/>
  <c r="R85" i="53"/>
  <c r="R86" i="53"/>
  <c r="S14" i="53"/>
  <c r="S15" i="53"/>
  <c r="S20" i="53"/>
  <c r="S26" i="53"/>
  <c r="R19" i="53"/>
  <c r="S7" i="53"/>
  <c r="S9" i="53"/>
  <c r="S25" i="53"/>
  <c r="S31" i="53"/>
  <c r="S47" i="53"/>
  <c r="S48" i="53" s="1"/>
  <c r="S51" i="53"/>
  <c r="S52" i="53"/>
  <c r="S57" i="53"/>
  <c r="R87" i="53"/>
  <c r="R88" i="53"/>
  <c r="R90" i="53"/>
  <c r="R91" i="53"/>
  <c r="R92" i="53"/>
  <c r="R93" i="53"/>
  <c r="R94" i="53"/>
  <c r="R96" i="53"/>
  <c r="R97" i="53"/>
  <c r="R98" i="53"/>
  <c r="R99" i="53"/>
  <c r="R100" i="53"/>
  <c r="R102" i="53"/>
  <c r="R103" i="53"/>
  <c r="R104" i="53"/>
  <c r="R105" i="53"/>
  <c r="R106" i="53"/>
  <c r="R108" i="53"/>
  <c r="R109" i="53"/>
  <c r="R110" i="53"/>
  <c r="R111" i="53"/>
  <c r="R112" i="53"/>
  <c r="R114" i="53"/>
  <c r="R115" i="53"/>
  <c r="R116" i="53"/>
  <c r="R117" i="53"/>
  <c r="R118" i="53"/>
  <c r="R120" i="53"/>
  <c r="R121" i="53"/>
  <c r="R122" i="53"/>
  <c r="R123" i="53"/>
  <c r="R124" i="53"/>
  <c r="R126" i="53"/>
  <c r="R127" i="53"/>
  <c r="R128" i="53"/>
  <c r="R129" i="53"/>
  <c r="R130" i="53"/>
  <c r="R132" i="53"/>
  <c r="R133" i="53"/>
  <c r="R134" i="53"/>
  <c r="R135" i="53"/>
  <c r="R136" i="53"/>
  <c r="R138" i="53"/>
  <c r="R139" i="53"/>
  <c r="R140" i="53"/>
  <c r="R141" i="53"/>
  <c r="R142" i="53"/>
  <c r="R144" i="53"/>
  <c r="R145" i="53"/>
  <c r="R146" i="53"/>
  <c r="R147" i="53"/>
  <c r="R148" i="53"/>
  <c r="R150" i="53"/>
  <c r="R151" i="53"/>
  <c r="R152" i="53"/>
  <c r="R153" i="53"/>
  <c r="R154" i="53"/>
  <c r="R156" i="53"/>
  <c r="R157" i="53"/>
  <c r="R159" i="53"/>
  <c r="R160" i="53"/>
  <c r="R161" i="53"/>
  <c r="R164" i="53"/>
  <c r="R165" i="53"/>
  <c r="R166" i="53"/>
  <c r="R167" i="53"/>
  <c r="R168" i="53"/>
  <c r="R171" i="53"/>
  <c r="R172" i="53"/>
  <c r="R173" i="53"/>
  <c r="R174" i="53"/>
  <c r="R177" i="53"/>
  <c r="R178" i="53"/>
  <c r="R179" i="53"/>
  <c r="R180" i="53"/>
  <c r="R183" i="53"/>
  <c r="R185" i="53"/>
  <c r="R186" i="53"/>
  <c r="R189" i="53"/>
  <c r="R190" i="53"/>
  <c r="R191" i="53"/>
  <c r="R192" i="53"/>
  <c r="R196" i="53"/>
  <c r="R197" i="53"/>
  <c r="R198" i="53"/>
  <c r="R174" i="52"/>
  <c r="R175" i="52"/>
  <c r="R176" i="52"/>
  <c r="R177" i="52"/>
  <c r="R178" i="52"/>
  <c r="R180" i="52"/>
  <c r="R181" i="52"/>
  <c r="R182" i="52"/>
  <c r="R183" i="52"/>
  <c r="R184" i="52"/>
  <c r="R186" i="52"/>
  <c r="R187" i="52"/>
  <c r="R188" i="52"/>
  <c r="R189" i="52"/>
  <c r="R190" i="52"/>
  <c r="R193" i="52"/>
  <c r="R194" i="52"/>
  <c r="R195" i="52"/>
  <c r="R196" i="52"/>
  <c r="R198" i="52"/>
  <c r="R199" i="52"/>
  <c r="R200" i="52"/>
  <c r="R23" i="52"/>
  <c r="S180" i="52"/>
  <c r="S11" i="52"/>
  <c r="S13" i="52"/>
  <c r="S17" i="52"/>
  <c r="S20" i="52"/>
  <c r="S21" i="52"/>
  <c r="S23" i="52"/>
  <c r="S24" i="52"/>
  <c r="S26" i="52"/>
  <c r="S27" i="52"/>
  <c r="S29" i="52"/>
  <c r="S30" i="52"/>
  <c r="S33" i="52"/>
  <c r="S35" i="52"/>
  <c r="S37" i="52"/>
  <c r="S38" i="52"/>
  <c r="S39" i="52"/>
  <c r="S41" i="52"/>
  <c r="S43" i="52"/>
  <c r="S44" i="52"/>
  <c r="S45" i="52"/>
  <c r="S47" i="52"/>
  <c r="S48" i="52" s="1"/>
  <c r="S53" i="52"/>
  <c r="S54" i="52"/>
  <c r="S55" i="52"/>
  <c r="S56" i="52"/>
  <c r="S59" i="52"/>
  <c r="S60" i="52" s="1"/>
  <c r="S62" i="52"/>
  <c r="S63" i="52"/>
  <c r="S65" i="52"/>
  <c r="S66" i="52" s="1"/>
  <c r="S71" i="52"/>
  <c r="S73" i="52"/>
  <c r="S79" i="52"/>
  <c r="S14" i="52"/>
  <c r="S9" i="51"/>
  <c r="S14" i="51"/>
  <c r="S15" i="51"/>
  <c r="S16" i="51"/>
  <c r="S17" i="51"/>
  <c r="S18" i="51"/>
  <c r="S20" i="51"/>
  <c r="S21" i="51"/>
  <c r="S22" i="51"/>
  <c r="S23" i="51"/>
  <c r="S24" i="51"/>
  <c r="S26" i="51"/>
  <c r="S27" i="51"/>
  <c r="S28" i="51"/>
  <c r="S29" i="51"/>
  <c r="S30" i="51"/>
  <c r="S33" i="51"/>
  <c r="S34" i="51"/>
  <c r="S35" i="51"/>
  <c r="S38" i="51"/>
  <c r="S39" i="51"/>
  <c r="S40" i="51"/>
  <c r="S41" i="51"/>
  <c r="S42" i="51"/>
  <c r="S44" i="51"/>
  <c r="S45" i="51"/>
  <c r="S47" i="51"/>
  <c r="S48" i="51" s="1"/>
  <c r="S51" i="51"/>
  <c r="S52" i="51"/>
  <c r="S53" i="51"/>
  <c r="S54" i="51"/>
  <c r="S56" i="51"/>
  <c r="S57" i="51"/>
  <c r="S59" i="51"/>
  <c r="S60" i="51" s="1"/>
  <c r="S62" i="51"/>
  <c r="S63" i="51"/>
  <c r="S65" i="51"/>
  <c r="S66" i="51" s="1"/>
  <c r="R12" i="51"/>
  <c r="R15" i="51"/>
  <c r="R18" i="51"/>
  <c r="R19" i="51"/>
  <c r="R33" i="51"/>
  <c r="R34" i="51"/>
  <c r="R36" i="51"/>
  <c r="R37" i="51"/>
  <c r="R39" i="51"/>
  <c r="R40" i="51"/>
  <c r="R42" i="51"/>
  <c r="R43" i="51"/>
  <c r="R45" i="51"/>
  <c r="R46" i="51"/>
  <c r="R48" i="51"/>
  <c r="R49" i="51"/>
  <c r="R50" i="51"/>
  <c r="R51" i="51"/>
  <c r="R52" i="51"/>
  <c r="R54" i="51"/>
  <c r="R55" i="51"/>
  <c r="R57" i="51"/>
  <c r="R58" i="51"/>
  <c r="R60" i="51"/>
  <c r="R61" i="51"/>
  <c r="R62" i="51"/>
  <c r="R64" i="51"/>
  <c r="R66" i="51"/>
  <c r="R71" i="51"/>
  <c r="S72" i="51"/>
  <c r="S73" i="51"/>
  <c r="S74" i="51"/>
  <c r="S75" i="51"/>
  <c r="S76" i="51"/>
  <c r="S79" i="51"/>
  <c r="S80" i="51"/>
  <c r="S81" i="51"/>
  <c r="S84" i="51"/>
  <c r="S85" i="51"/>
  <c r="S86" i="51"/>
  <c r="S87" i="51"/>
  <c r="S88" i="51"/>
  <c r="S90" i="51"/>
  <c r="S91" i="51"/>
  <c r="S92" i="51"/>
  <c r="S94" i="51"/>
  <c r="S95" i="51" s="1"/>
  <c r="S96" i="51"/>
  <c r="S97" i="51"/>
  <c r="S98" i="51"/>
  <c r="S99" i="51"/>
  <c r="S100" i="51"/>
  <c r="S102" i="51"/>
  <c r="S104" i="51"/>
  <c r="S105" i="51"/>
  <c r="S106" i="51"/>
  <c r="S108" i="51"/>
  <c r="S109" i="51"/>
  <c r="S110" i="51"/>
  <c r="S111" i="51"/>
  <c r="S114" i="51"/>
  <c r="S115" i="51"/>
  <c r="S116" i="51"/>
  <c r="S117" i="51"/>
  <c r="S118" i="51"/>
  <c r="S120" i="51"/>
  <c r="S121" i="51"/>
  <c r="S122" i="51"/>
  <c r="S123" i="51"/>
  <c r="S126" i="51"/>
  <c r="S127" i="51"/>
  <c r="S128" i="51"/>
  <c r="S129" i="51"/>
  <c r="S130" i="51"/>
  <c r="S132" i="51"/>
  <c r="S133" i="51"/>
  <c r="S135" i="51"/>
  <c r="S136" i="51"/>
  <c r="S138" i="51"/>
  <c r="S139" i="51"/>
  <c r="S140" i="51"/>
  <c r="S141" i="51"/>
  <c r="S142" i="51"/>
  <c r="S144" i="51"/>
  <c r="S145" i="51"/>
  <c r="S146" i="51"/>
  <c r="S148" i="51"/>
  <c r="S150" i="51"/>
  <c r="S151" i="51"/>
  <c r="S152" i="51"/>
  <c r="S153" i="51"/>
  <c r="S157" i="51"/>
  <c r="S159" i="51"/>
  <c r="S160" i="51"/>
  <c r="S161" i="51"/>
  <c r="S166" i="51"/>
  <c r="S167" i="51"/>
  <c r="S168" i="51"/>
  <c r="S170" i="51"/>
  <c r="S171" i="51"/>
  <c r="S172" i="51"/>
  <c r="S173" i="51"/>
  <c r="S174" i="51"/>
  <c r="S176" i="51"/>
  <c r="S177" i="51"/>
  <c r="S178" i="51"/>
  <c r="S179" i="51"/>
  <c r="S182" i="51"/>
  <c r="S183" i="51"/>
  <c r="Q201" i="51"/>
  <c r="S190" i="51"/>
  <c r="S191" i="51"/>
  <c r="S192" i="51"/>
  <c r="S196" i="51"/>
  <c r="S197" i="51"/>
  <c r="R72" i="51"/>
  <c r="R73" i="51"/>
  <c r="R76" i="51"/>
  <c r="R77" i="51"/>
  <c r="R78" i="51"/>
  <c r="R79" i="51"/>
  <c r="R80" i="51"/>
  <c r="R83" i="51"/>
  <c r="R84" i="51"/>
  <c r="R85" i="51"/>
  <c r="R86" i="51"/>
  <c r="R88" i="51"/>
  <c r="R89" i="51"/>
  <c r="R90" i="51"/>
  <c r="R91" i="51"/>
  <c r="R92" i="51"/>
  <c r="R94" i="51"/>
  <c r="R96" i="51"/>
  <c r="R97" i="51"/>
  <c r="R98" i="51"/>
  <c r="R101" i="51"/>
  <c r="R102" i="51"/>
  <c r="R103" i="51"/>
  <c r="R104" i="51"/>
  <c r="R106" i="51"/>
  <c r="R107" i="51"/>
  <c r="R109" i="51"/>
  <c r="R110" i="51"/>
  <c r="R112" i="51"/>
  <c r="R113" i="51"/>
  <c r="R116" i="51"/>
  <c r="R118" i="51"/>
  <c r="R119" i="51"/>
  <c r="R122" i="51"/>
  <c r="S5" i="50"/>
  <c r="S6" i="50"/>
  <c r="S11" i="50"/>
  <c r="S12" i="50"/>
  <c r="S13" i="50"/>
  <c r="S14" i="50"/>
  <c r="S15" i="50"/>
  <c r="S17" i="50"/>
  <c r="S18" i="50"/>
  <c r="S198" i="50"/>
  <c r="S199" i="50" s="1"/>
  <c r="S200" i="50" s="1"/>
  <c r="S184" i="50"/>
  <c r="R115" i="50"/>
  <c r="R116" i="50"/>
  <c r="R118" i="50"/>
  <c r="R119" i="50"/>
  <c r="R120" i="50"/>
  <c r="R121" i="50"/>
  <c r="R122" i="50"/>
  <c r="R124" i="50"/>
  <c r="R125" i="50"/>
  <c r="R126" i="50"/>
  <c r="R127" i="50"/>
  <c r="R128" i="50"/>
  <c r="R130" i="50"/>
  <c r="R131" i="50"/>
  <c r="R132" i="50"/>
  <c r="R133" i="50"/>
  <c r="R134" i="50"/>
  <c r="R136" i="50"/>
  <c r="R137" i="50"/>
  <c r="R138" i="50"/>
  <c r="R139" i="50"/>
  <c r="R140" i="50"/>
  <c r="R142" i="50"/>
  <c r="R143" i="50"/>
  <c r="R144" i="50"/>
  <c r="R145" i="50"/>
  <c r="R159" i="50"/>
  <c r="R178" i="50"/>
  <c r="R183" i="50"/>
  <c r="R184" i="50"/>
  <c r="R186" i="50"/>
  <c r="R189" i="50"/>
  <c r="R190" i="50"/>
  <c r="R195" i="50"/>
  <c r="R196" i="50"/>
  <c r="R199" i="50"/>
  <c r="R200" i="50"/>
  <c r="S20" i="50"/>
  <c r="S21" i="50"/>
  <c r="S23" i="50"/>
  <c r="S24" i="50"/>
  <c r="S25" i="50"/>
  <c r="S26" i="50"/>
  <c r="S27" i="50"/>
  <c r="S29" i="50"/>
  <c r="S30" i="50"/>
  <c r="S31" i="50"/>
  <c r="S33" i="50"/>
  <c r="S35" i="50"/>
  <c r="S36" i="50"/>
  <c r="S37" i="50"/>
  <c r="S38" i="50"/>
  <c r="S39" i="50"/>
  <c r="S41" i="50"/>
  <c r="S42" i="50"/>
  <c r="S43" i="50"/>
  <c r="S44" i="50"/>
  <c r="S45" i="50"/>
  <c r="S47" i="50"/>
  <c r="S48" i="50" s="1"/>
  <c r="S49" i="50"/>
  <c r="S50" i="50" s="1"/>
  <c r="S51" i="50"/>
  <c r="S53" i="50"/>
  <c r="S54" i="50"/>
  <c r="S55" i="50"/>
  <c r="S56" i="50"/>
  <c r="S57" i="50"/>
  <c r="S61" i="50"/>
  <c r="S62" i="50"/>
  <c r="S63" i="50"/>
  <c r="S65" i="50"/>
  <c r="S66" i="50" s="1"/>
  <c r="S71" i="50"/>
  <c r="S72" i="50"/>
  <c r="S73" i="50"/>
  <c r="S75" i="50"/>
  <c r="S76" i="50"/>
  <c r="S77" i="50"/>
  <c r="S79" i="50"/>
  <c r="S81" i="50"/>
  <c r="S83" i="50"/>
  <c r="S84" i="50"/>
  <c r="S85" i="50"/>
  <c r="S87" i="50"/>
  <c r="S88" i="50"/>
  <c r="S89" i="50"/>
  <c r="S90" i="50"/>
  <c r="S91" i="50"/>
  <c r="S94" i="50"/>
  <c r="S95" i="50" s="1"/>
  <c r="S96" i="50"/>
  <c r="S97" i="50"/>
  <c r="S99" i="50"/>
  <c r="S100" i="50"/>
  <c r="S102" i="50"/>
  <c r="S105" i="50"/>
  <c r="S106" i="50"/>
  <c r="S107" i="50"/>
  <c r="S108" i="50"/>
  <c r="S109" i="50"/>
  <c r="S111" i="50"/>
  <c r="S112" i="50"/>
  <c r="S113" i="50"/>
  <c r="S114" i="50"/>
  <c r="S117" i="50"/>
  <c r="S118" i="50"/>
  <c r="S119" i="50"/>
  <c r="S120" i="50"/>
  <c r="S123" i="50"/>
  <c r="S124" i="50"/>
  <c r="S125" i="50"/>
  <c r="S126" i="50"/>
  <c r="S129" i="50"/>
  <c r="S130" i="50"/>
  <c r="S131" i="50"/>
  <c r="S132" i="50"/>
  <c r="S135" i="50"/>
  <c r="S136" i="50"/>
  <c r="S137" i="50"/>
  <c r="S139" i="50"/>
  <c r="S141" i="50"/>
  <c r="S142" i="50"/>
  <c r="S143" i="50"/>
  <c r="S145" i="50"/>
  <c r="S148" i="50"/>
  <c r="S154" i="50" s="1"/>
  <c r="R9" i="49"/>
  <c r="R10" i="49"/>
  <c r="R13" i="49"/>
  <c r="R15" i="49"/>
  <c r="R16" i="49"/>
  <c r="R21" i="49"/>
  <c r="R27" i="49"/>
  <c r="R28" i="49"/>
  <c r="R34" i="49"/>
  <c r="R40" i="49"/>
  <c r="R46" i="49"/>
  <c r="R49" i="49"/>
  <c r="R55" i="49"/>
  <c r="R56" i="49"/>
  <c r="R61" i="49"/>
  <c r="R62" i="49"/>
  <c r="R63" i="49"/>
  <c r="R72" i="49"/>
  <c r="R73" i="49"/>
  <c r="R74" i="49"/>
  <c r="R78" i="49"/>
  <c r="R79" i="49"/>
  <c r="R80" i="49"/>
  <c r="R85" i="49"/>
  <c r="R86" i="49"/>
  <c r="R91" i="49"/>
  <c r="R92" i="49"/>
  <c r="R98" i="49"/>
  <c r="R104" i="49"/>
  <c r="R110" i="49"/>
  <c r="R116" i="49"/>
  <c r="R122" i="49"/>
  <c r="R128" i="49"/>
  <c r="R134" i="49"/>
  <c r="R137" i="49"/>
  <c r="R143" i="49"/>
  <c r="R149" i="49"/>
  <c r="R155" i="49"/>
  <c r="R156" i="49"/>
  <c r="R164" i="49"/>
  <c r="R165" i="49"/>
  <c r="R166" i="49"/>
  <c r="R170" i="49"/>
  <c r="R171" i="49"/>
  <c r="R172" i="49"/>
  <c r="R176" i="49"/>
  <c r="R177" i="49"/>
  <c r="R178" i="49"/>
  <c r="R182" i="49"/>
  <c r="R183" i="49"/>
  <c r="R184" i="49"/>
  <c r="R190" i="49"/>
  <c r="R199" i="49"/>
  <c r="R200" i="49"/>
  <c r="S11" i="49"/>
  <c r="S13" i="49"/>
  <c r="S14" i="49"/>
  <c r="S16" i="49"/>
  <c r="S21" i="49"/>
  <c r="S22" i="49"/>
  <c r="S27" i="49"/>
  <c r="S28" i="49"/>
  <c r="S33" i="49"/>
  <c r="S34" i="49"/>
  <c r="S39" i="49"/>
  <c r="S40" i="49"/>
  <c r="S45" i="49"/>
  <c r="S49" i="49"/>
  <c r="S50" i="49" s="1"/>
  <c r="S55" i="49"/>
  <c r="S61" i="49"/>
  <c r="S62" i="49"/>
  <c r="S71" i="49"/>
  <c r="S72" i="49"/>
  <c r="S73" i="49"/>
  <c r="S77" i="49"/>
  <c r="S79" i="49"/>
  <c r="S80" i="49"/>
  <c r="S84" i="49"/>
  <c r="S85" i="49"/>
  <c r="S86" i="49"/>
  <c r="S90" i="49"/>
  <c r="S91" i="49"/>
  <c r="S92" i="49"/>
  <c r="S97" i="49"/>
  <c r="S98" i="49"/>
  <c r="S103" i="49" s="1"/>
  <c r="S104" i="49"/>
  <c r="S110" i="49"/>
  <c r="S116" i="49"/>
  <c r="S122" i="49"/>
  <c r="S128" i="49"/>
  <c r="S140" i="49"/>
  <c r="S146" i="49"/>
  <c r="S149" i="49"/>
  <c r="S155" i="49"/>
  <c r="S156" i="49" s="1"/>
  <c r="S169" i="49"/>
  <c r="S170" i="49"/>
  <c r="S171" i="49"/>
  <c r="S176" i="49"/>
  <c r="S177" i="49"/>
  <c r="S182" i="49"/>
  <c r="S184" i="49" s="1"/>
  <c r="S183" i="49"/>
  <c r="S189" i="49"/>
  <c r="S190" i="49"/>
  <c r="S191" i="49"/>
  <c r="S197" i="49"/>
  <c r="S198" i="49" s="1"/>
  <c r="S199" i="49" s="1"/>
  <c r="S200" i="49" s="1"/>
  <c r="R6" i="49"/>
  <c r="R12" i="49"/>
  <c r="R18" i="49"/>
  <c r="R20" i="49"/>
  <c r="R24" i="49"/>
  <c r="R30" i="49"/>
  <c r="R31" i="49"/>
  <c r="R32" i="49"/>
  <c r="R33" i="49"/>
  <c r="R36" i="49"/>
  <c r="R37" i="49"/>
  <c r="R38" i="49"/>
  <c r="R39" i="49"/>
  <c r="R42" i="49"/>
  <c r="R44" i="49"/>
  <c r="R45" i="49"/>
  <c r="R48" i="49"/>
  <c r="R50" i="49"/>
  <c r="R51" i="49"/>
  <c r="R52" i="49"/>
  <c r="R54" i="49"/>
  <c r="R57" i="49"/>
  <c r="R60" i="49"/>
  <c r="R64" i="49"/>
  <c r="R66" i="49"/>
  <c r="R82" i="49"/>
  <c r="R84" i="49"/>
  <c r="R88" i="49"/>
  <c r="R90" i="49"/>
  <c r="R96" i="49"/>
  <c r="R97" i="49"/>
  <c r="R100" i="49"/>
  <c r="R102" i="49"/>
  <c r="R103" i="49"/>
  <c r="R106" i="49"/>
  <c r="R109" i="49"/>
  <c r="R112" i="49"/>
  <c r="R114" i="49"/>
  <c r="R115" i="49"/>
  <c r="R118" i="49"/>
  <c r="R121" i="49"/>
  <c r="R124" i="49"/>
  <c r="R126" i="49"/>
  <c r="R127" i="49"/>
  <c r="R130" i="49"/>
  <c r="R133" i="49"/>
  <c r="R136" i="49"/>
  <c r="R138" i="49"/>
  <c r="R139" i="49"/>
  <c r="R140" i="49"/>
  <c r="R142" i="49"/>
  <c r="R144" i="49"/>
  <c r="R145" i="49"/>
  <c r="R146" i="49"/>
  <c r="R148" i="49"/>
  <c r="R151" i="49"/>
  <c r="R152" i="49"/>
  <c r="R154" i="49"/>
  <c r="R157" i="49"/>
  <c r="R159" i="49"/>
  <c r="R161" i="49"/>
  <c r="R168" i="49"/>
  <c r="R169" i="49"/>
  <c r="R174" i="49"/>
  <c r="R175" i="49"/>
  <c r="R180" i="49"/>
  <c r="R188" i="49"/>
  <c r="R189" i="49"/>
  <c r="R192" i="49"/>
  <c r="R195" i="49"/>
  <c r="R196" i="49"/>
  <c r="R198" i="49"/>
  <c r="S36" i="49"/>
  <c r="S42" i="49"/>
  <c r="S54" i="49"/>
  <c r="S106" i="49"/>
  <c r="S112" i="49"/>
  <c r="S118" i="49"/>
  <c r="S124" i="49"/>
  <c r="S130" i="49"/>
  <c r="S136" i="49"/>
  <c r="S142" i="49"/>
  <c r="S148" i="49"/>
  <c r="S161" i="49"/>
  <c r="S163" i="49" s="1"/>
  <c r="I201" i="49"/>
  <c r="S202" i="49" s="1"/>
  <c r="R17" i="49"/>
  <c r="R23" i="49"/>
  <c r="R29" i="49"/>
  <c r="R35" i="49"/>
  <c r="R41" i="49"/>
  <c r="R47" i="49"/>
  <c r="R53" i="49"/>
  <c r="R87" i="49"/>
  <c r="R93" i="49"/>
  <c r="R99" i="49"/>
  <c r="R105" i="49"/>
  <c r="R111" i="49"/>
  <c r="R117" i="49"/>
  <c r="R123" i="49"/>
  <c r="R129" i="49"/>
  <c r="R135" i="49"/>
  <c r="R141" i="49"/>
  <c r="R147" i="49"/>
  <c r="R153" i="49"/>
  <c r="R185" i="49"/>
  <c r="R191" i="49"/>
  <c r="R197" i="49"/>
  <c r="S23" i="49"/>
  <c r="S29" i="49"/>
  <c r="S35" i="49"/>
  <c r="S41" i="49"/>
  <c r="S47" i="49"/>
  <c r="S48" i="49" s="1"/>
  <c r="S53" i="49"/>
  <c r="S99" i="49"/>
  <c r="S105" i="49"/>
  <c r="S111" i="49"/>
  <c r="S117" i="49"/>
  <c r="S123" i="49"/>
  <c r="S129" i="49"/>
  <c r="S135" i="49"/>
  <c r="S141" i="49"/>
  <c r="S153" i="49"/>
  <c r="R11" i="48"/>
  <c r="R13" i="48"/>
  <c r="R17" i="48"/>
  <c r="R18" i="48"/>
  <c r="R23" i="48"/>
  <c r="R24" i="48"/>
  <c r="R28" i="48"/>
  <c r="R29" i="48"/>
  <c r="R34" i="48"/>
  <c r="R36" i="48"/>
  <c r="R40" i="48"/>
  <c r="R43" i="48"/>
  <c r="R46" i="48"/>
  <c r="R52" i="48"/>
  <c r="R64" i="48"/>
  <c r="R65" i="48"/>
  <c r="R76" i="48"/>
  <c r="R80" i="48"/>
  <c r="R81" i="48"/>
  <c r="R82" i="48"/>
  <c r="R87" i="48"/>
  <c r="R88" i="48"/>
  <c r="R92" i="48"/>
  <c r="R99" i="48"/>
  <c r="R100" i="48"/>
  <c r="R107" i="48"/>
  <c r="R111" i="48"/>
  <c r="R112" i="48"/>
  <c r="R118" i="48"/>
  <c r="R123" i="48"/>
  <c r="R124" i="48"/>
  <c r="R129" i="48"/>
  <c r="R130" i="48"/>
  <c r="R142" i="48"/>
  <c r="R154" i="48"/>
  <c r="R166" i="48"/>
  <c r="R167" i="48"/>
  <c r="R178" i="48"/>
  <c r="R179" i="48"/>
  <c r="R191" i="48"/>
  <c r="R192" i="48"/>
  <c r="S7" i="48"/>
  <c r="S12" i="48"/>
  <c r="S18" i="48"/>
  <c r="S106" i="48"/>
  <c r="S107" i="48"/>
  <c r="S109" i="48"/>
  <c r="S111" i="48"/>
  <c r="S112" i="48"/>
  <c r="S115" i="48"/>
  <c r="S117" i="48"/>
  <c r="S118" i="48"/>
  <c r="S119" i="48"/>
  <c r="S121" i="48"/>
  <c r="S123" i="48"/>
  <c r="S127" i="48"/>
  <c r="S129" i="48"/>
  <c r="S130" i="48"/>
  <c r="S131" i="48"/>
  <c r="S133" i="48"/>
  <c r="S135" i="48"/>
  <c r="S137" i="48"/>
  <c r="S139" i="48"/>
  <c r="S141" i="48"/>
  <c r="S142" i="48"/>
  <c r="S143" i="48"/>
  <c r="S145" i="48"/>
  <c r="S149" i="48"/>
  <c r="S151" i="48"/>
  <c r="S153" i="48"/>
  <c r="S155" i="48"/>
  <c r="S156" i="48" s="1"/>
  <c r="O201" i="48"/>
  <c r="S190" i="48"/>
  <c r="S191" i="48"/>
  <c r="S192" i="48"/>
  <c r="S196" i="48"/>
  <c r="S197" i="48"/>
  <c r="S6" i="48"/>
  <c r="S11" i="48"/>
  <c r="S15" i="48"/>
  <c r="S17" i="48"/>
  <c r="R14" i="48"/>
  <c r="R20" i="48"/>
  <c r="R26" i="48"/>
  <c r="R32" i="48"/>
  <c r="R38" i="48"/>
  <c r="R44" i="48"/>
  <c r="R56" i="48"/>
  <c r="R72" i="48"/>
  <c r="R78" i="48"/>
  <c r="R84" i="48"/>
  <c r="R90" i="48"/>
  <c r="R96" i="48"/>
  <c r="R102" i="48"/>
  <c r="R108" i="48"/>
  <c r="R120" i="48"/>
  <c r="R132" i="48"/>
  <c r="R138" i="48"/>
  <c r="R144" i="48"/>
  <c r="R150" i="48"/>
  <c r="R156" i="48"/>
  <c r="R164" i="48"/>
  <c r="R170" i="48"/>
  <c r="R176" i="48"/>
  <c r="R186" i="48"/>
  <c r="R188" i="48"/>
  <c r="S26" i="48"/>
  <c r="S38" i="48"/>
  <c r="S44" i="48"/>
  <c r="S56" i="48"/>
  <c r="S72" i="48"/>
  <c r="S84" i="48"/>
  <c r="S90" i="48"/>
  <c r="S96" i="48"/>
  <c r="S102" i="48"/>
  <c r="S108" i="48"/>
  <c r="S114" i="48"/>
  <c r="S120" i="48"/>
  <c r="S126" i="48"/>
  <c r="S132" i="48"/>
  <c r="S150" i="48"/>
  <c r="S170" i="48"/>
  <c r="S182" i="48"/>
  <c r="S188" i="48"/>
  <c r="S9" i="48"/>
  <c r="S13" i="48"/>
  <c r="R19" i="48"/>
  <c r="R37" i="48"/>
  <c r="R49" i="48"/>
  <c r="R55" i="48"/>
  <c r="R89" i="48"/>
  <c r="R101" i="48"/>
  <c r="R113" i="48"/>
  <c r="R119" i="48"/>
  <c r="R131" i="48"/>
  <c r="R143" i="48"/>
  <c r="R155" i="48"/>
  <c r="S37" i="48"/>
  <c r="S101" i="48"/>
  <c r="S64" i="48"/>
  <c r="R48" i="48"/>
  <c r="S31" i="48"/>
  <c r="R45" i="48"/>
  <c r="R47" i="48"/>
  <c r="R53" i="48"/>
  <c r="R59" i="48"/>
  <c r="R85" i="48"/>
  <c r="R91" i="48"/>
  <c r="R97" i="48"/>
  <c r="R98" i="48"/>
  <c r="R103" i="48"/>
  <c r="R104" i="48"/>
  <c r="R109" i="48"/>
  <c r="R110" i="48"/>
  <c r="R115" i="48"/>
  <c r="R116" i="48"/>
  <c r="R121" i="48"/>
  <c r="R122" i="48"/>
  <c r="R127" i="48"/>
  <c r="R128" i="48"/>
  <c r="R133" i="48"/>
  <c r="R134" i="48"/>
  <c r="R135" i="48"/>
  <c r="R139" i="48"/>
  <c r="R140" i="48"/>
  <c r="R141" i="48"/>
  <c r="R145" i="48"/>
  <c r="R146" i="48"/>
  <c r="R147" i="48"/>
  <c r="R152" i="48"/>
  <c r="R153" i="48"/>
  <c r="R160" i="48"/>
  <c r="R161" i="48"/>
  <c r="R168" i="48"/>
  <c r="R174" i="48"/>
  <c r="R180" i="48"/>
  <c r="R189" i="48"/>
  <c r="R190" i="48"/>
  <c r="R195" i="48"/>
  <c r="R196" i="48"/>
  <c r="R197" i="48"/>
  <c r="R7" i="49"/>
  <c r="R8" i="49"/>
  <c r="R169" i="48"/>
  <c r="R175" i="48"/>
  <c r="R181" i="48"/>
  <c r="R61" i="48"/>
  <c r="S71" i="48"/>
  <c r="S77" i="48"/>
  <c r="S83" i="48"/>
  <c r="S89" i="48"/>
  <c r="S181" i="48"/>
  <c r="R22" i="49"/>
  <c r="R71" i="48"/>
  <c r="R60" i="48"/>
  <c r="R66" i="48"/>
  <c r="R77" i="48"/>
  <c r="R25" i="48"/>
  <c r="R54" i="48"/>
  <c r="R20" i="52"/>
  <c r="R21" i="52"/>
  <c r="R26" i="52"/>
  <c r="R35" i="54"/>
  <c r="K201" i="51"/>
  <c r="S202" i="51" s="1"/>
  <c r="R23" i="53"/>
  <c r="R29" i="53"/>
  <c r="R35" i="53"/>
  <c r="R41" i="53"/>
  <c r="S7" i="50"/>
  <c r="S8" i="50"/>
  <c r="S9" i="50"/>
  <c r="S9" i="54"/>
  <c r="S11" i="54"/>
  <c r="R14" i="51"/>
  <c r="S9" i="52"/>
  <c r="S12" i="52"/>
  <c r="S5" i="53"/>
  <c r="S8" i="53"/>
  <c r="S11" i="53"/>
  <c r="S5" i="52"/>
  <c r="S6" i="53"/>
  <c r="S5" i="54"/>
  <c r="R6" i="53"/>
  <c r="S8" i="54"/>
  <c r="R9" i="52"/>
  <c r="R10" i="52"/>
  <c r="S154" i="53"/>
  <c r="S180" i="53"/>
  <c r="R7" i="53"/>
  <c r="S193" i="53"/>
  <c r="S194" i="53" s="1"/>
  <c r="S195" i="53" s="1"/>
  <c r="S184" i="53"/>
  <c r="S198" i="53"/>
  <c r="S199" i="53" s="1"/>
  <c r="S200" i="53" s="1"/>
  <c r="S13" i="53"/>
  <c r="R10" i="53"/>
  <c r="S147" i="53"/>
  <c r="S184" i="52"/>
  <c r="S198" i="52"/>
  <c r="S199" i="52" s="1"/>
  <c r="S200" i="52" s="1"/>
  <c r="R6" i="52"/>
  <c r="S193" i="52"/>
  <c r="S194" i="52" s="1"/>
  <c r="S195" i="52" s="1"/>
  <c r="S6" i="52"/>
  <c r="S103" i="52"/>
  <c r="R7" i="52"/>
  <c r="R8" i="52"/>
  <c r="S8" i="52"/>
  <c r="S12" i="51"/>
  <c r="S13" i="51"/>
  <c r="R11" i="51"/>
  <c r="R13" i="51"/>
  <c r="S7" i="51"/>
  <c r="S5" i="51"/>
  <c r="S6" i="51"/>
  <c r="S11" i="51"/>
  <c r="R23" i="51"/>
  <c r="R29" i="51"/>
  <c r="R10" i="50"/>
  <c r="R12" i="50"/>
  <c r="R13" i="50"/>
  <c r="R14" i="50"/>
  <c r="R16" i="50"/>
  <c r="R18" i="50"/>
  <c r="R19" i="50"/>
  <c r="R22" i="50"/>
  <c r="R23" i="50"/>
  <c r="R24" i="50"/>
  <c r="R25" i="50"/>
  <c r="R26" i="50"/>
  <c r="R28" i="50"/>
  <c r="R29" i="50"/>
  <c r="R30" i="50"/>
  <c r="R31" i="50"/>
  <c r="R32" i="50"/>
  <c r="R35" i="50"/>
  <c r="R36" i="50"/>
  <c r="R37" i="50"/>
  <c r="R38" i="50"/>
  <c r="R41" i="50"/>
  <c r="R42" i="50"/>
  <c r="R43" i="50"/>
  <c r="R44" i="50"/>
  <c r="R47" i="50"/>
  <c r="R48" i="50"/>
  <c r="R49" i="50"/>
  <c r="R50" i="50"/>
  <c r="R52" i="50"/>
  <c r="R54" i="50"/>
  <c r="R9" i="50"/>
  <c r="R14" i="49"/>
  <c r="R16" i="48"/>
  <c r="R21" i="48"/>
  <c r="S8" i="48"/>
  <c r="S14" i="48"/>
  <c r="S33" i="48"/>
  <c r="R12" i="48"/>
  <c r="R8" i="54"/>
  <c r="R20" i="54"/>
  <c r="R26" i="54"/>
  <c r="R32" i="54"/>
  <c r="R56" i="54"/>
  <c r="R62" i="54"/>
  <c r="R72" i="54"/>
  <c r="R78" i="54"/>
  <c r="R84" i="54"/>
  <c r="R90" i="54"/>
  <c r="R9" i="54"/>
  <c r="R15" i="54"/>
  <c r="R21" i="54"/>
  <c r="R27" i="54"/>
  <c r="R51" i="54"/>
  <c r="R57" i="54"/>
  <c r="R63" i="54"/>
  <c r="R73" i="54"/>
  <c r="R85" i="54"/>
  <c r="R97" i="54"/>
  <c r="S7" i="52"/>
  <c r="R16" i="52"/>
  <c r="R15" i="52"/>
  <c r="S8" i="51"/>
  <c r="R10" i="51"/>
  <c r="R16" i="51"/>
  <c r="R22" i="51"/>
  <c r="R28" i="51"/>
  <c r="R11" i="50"/>
  <c r="R17" i="50"/>
  <c r="S9" i="49"/>
  <c r="S12" i="49"/>
  <c r="R5" i="49"/>
  <c r="S18" i="49"/>
  <c r="S20" i="49"/>
  <c r="S32" i="49" s="1"/>
  <c r="S28" i="48"/>
  <c r="R27" i="48"/>
  <c r="R7" i="48"/>
  <c r="R35" i="48"/>
  <c r="S5" i="48"/>
  <c r="S6" i="49"/>
  <c r="R10" i="54"/>
  <c r="R22" i="54"/>
  <c r="R28" i="54"/>
  <c r="R52" i="54"/>
  <c r="R58" i="54"/>
  <c r="R64" i="54"/>
  <c r="R74" i="54"/>
  <c r="R86" i="54"/>
  <c r="R92" i="54"/>
  <c r="R98" i="54"/>
  <c r="R9" i="48"/>
  <c r="R6" i="50"/>
  <c r="R7" i="51"/>
  <c r="R25" i="51"/>
  <c r="R31" i="51"/>
  <c r="R5" i="52"/>
  <c r="R11" i="52"/>
  <c r="R17" i="52"/>
  <c r="S5" i="49"/>
  <c r="R91" i="54"/>
  <c r="R8" i="48"/>
  <c r="R5" i="50"/>
  <c r="R6" i="51"/>
  <c r="R24" i="51"/>
  <c r="R30" i="51"/>
  <c r="R96" i="54"/>
  <c r="R5" i="51"/>
  <c r="R7" i="54"/>
  <c r="R25" i="54"/>
  <c r="R31" i="54"/>
  <c r="R55" i="54"/>
  <c r="R61" i="54"/>
  <c r="R71" i="54"/>
  <c r="R77" i="54"/>
  <c r="R83" i="54"/>
  <c r="R89" i="54"/>
  <c r="R14" i="52"/>
  <c r="R6" i="48"/>
  <c r="S8" i="49"/>
  <c r="R6" i="54"/>
  <c r="R24" i="54"/>
  <c r="R30" i="54"/>
  <c r="R48" i="54"/>
  <c r="R54" i="54"/>
  <c r="R76" i="54"/>
  <c r="R88" i="54"/>
  <c r="R5" i="48"/>
  <c r="R8" i="50"/>
  <c r="R20" i="50"/>
  <c r="R9" i="51"/>
  <c r="R21" i="51"/>
  <c r="R27" i="51"/>
  <c r="R13" i="52"/>
  <c r="R19" i="52"/>
  <c r="R5" i="53"/>
  <c r="S7" i="49"/>
  <c r="R5" i="54"/>
  <c r="R23" i="54"/>
  <c r="R29" i="54"/>
  <c r="R47" i="54"/>
  <c r="R53" i="54"/>
  <c r="R75" i="54"/>
  <c r="R87" i="54"/>
  <c r="R93" i="54"/>
  <c r="R99" i="54"/>
  <c r="R10" i="48"/>
  <c r="R7" i="50"/>
  <c r="R8" i="51"/>
  <c r="R20" i="51"/>
  <c r="R26" i="51"/>
  <c r="R32" i="51"/>
  <c r="R12" i="52"/>
  <c r="R18" i="52"/>
  <c r="I201" i="52"/>
  <c r="M201" i="52"/>
  <c r="Q201" i="52"/>
  <c r="S180" i="50" l="1"/>
  <c r="S78" i="49"/>
  <c r="S147" i="49"/>
  <c r="S193" i="49"/>
  <c r="S194" i="49" s="1"/>
  <c r="S195" i="49" s="1"/>
  <c r="S93" i="49"/>
  <c r="S193" i="50"/>
  <c r="S194" i="50" s="1"/>
  <c r="S195" i="50" s="1"/>
  <c r="S163" i="50"/>
  <c r="S19" i="54"/>
  <c r="S64" i="54"/>
  <c r="S163" i="54"/>
  <c r="S78" i="54"/>
  <c r="S46" i="54"/>
  <c r="S93" i="54"/>
  <c r="S103" i="54"/>
  <c r="S193" i="54"/>
  <c r="S194" i="54" s="1"/>
  <c r="S195" i="54" s="1"/>
  <c r="S180" i="54"/>
  <c r="S185" i="54" s="1"/>
  <c r="S186" i="54" s="1"/>
  <c r="S134" i="54"/>
  <c r="S64" i="53"/>
  <c r="S46" i="53"/>
  <c r="S134" i="53"/>
  <c r="S93" i="53"/>
  <c r="S103" i="53"/>
  <c r="S58" i="53"/>
  <c r="S78" i="53"/>
  <c r="S154" i="52"/>
  <c r="S147" i="52"/>
  <c r="S202" i="52"/>
  <c r="S93" i="52"/>
  <c r="S163" i="52"/>
  <c r="S134" i="52"/>
  <c r="S64" i="52"/>
  <c r="S103" i="51"/>
  <c r="S163" i="51"/>
  <c r="S78" i="51"/>
  <c r="S198" i="51"/>
  <c r="S199" i="51" s="1"/>
  <c r="S200" i="51" s="1"/>
  <c r="S180" i="51"/>
  <c r="S202" i="50"/>
  <c r="S78" i="50"/>
  <c r="S154" i="49"/>
  <c r="S185" i="49"/>
  <c r="S186" i="49" s="1"/>
  <c r="S58" i="49"/>
  <c r="S202" i="48"/>
  <c r="S147" i="54"/>
  <c r="S184" i="48"/>
  <c r="S163" i="48"/>
  <c r="S19" i="48"/>
  <c r="S193" i="48"/>
  <c r="S194" i="48" s="1"/>
  <c r="S195" i="48" s="1"/>
  <c r="S134" i="48"/>
  <c r="S10" i="48"/>
  <c r="S198" i="54"/>
  <c r="S199" i="54" s="1"/>
  <c r="S200" i="54" s="1"/>
  <c r="S32" i="54"/>
  <c r="S10" i="54"/>
  <c r="S58" i="54"/>
  <c r="S154" i="54"/>
  <c r="S32" i="53"/>
  <c r="S58" i="52"/>
  <c r="S19" i="52"/>
  <c r="S64" i="51"/>
  <c r="S147" i="51"/>
  <c r="S46" i="51"/>
  <c r="S193" i="51"/>
  <c r="S194" i="51" s="1"/>
  <c r="S195" i="51" s="1"/>
  <c r="S93" i="51"/>
  <c r="S58" i="51"/>
  <c r="S184" i="51"/>
  <c r="S147" i="50"/>
  <c r="S103" i="50"/>
  <c r="S134" i="50"/>
  <c r="S46" i="49"/>
  <c r="S64" i="49"/>
  <c r="S180" i="48"/>
  <c r="S58" i="48"/>
  <c r="S93" i="48"/>
  <c r="S32" i="48"/>
  <c r="S78" i="48"/>
  <c r="S154" i="48"/>
  <c r="S78" i="52"/>
  <c r="S10" i="52"/>
  <c r="S185" i="52"/>
  <c r="S186" i="52" s="1"/>
  <c r="S32" i="52"/>
  <c r="S46" i="52"/>
  <c r="S154" i="51"/>
  <c r="S134" i="51"/>
  <c r="S32" i="51"/>
  <c r="S185" i="50"/>
  <c r="S186" i="50" s="1"/>
  <c r="S93" i="50"/>
  <c r="S64" i="50"/>
  <c r="S134" i="49"/>
  <c r="S164" i="49" s="1"/>
  <c r="S103" i="48"/>
  <c r="S185" i="53"/>
  <c r="S186" i="53" s="1"/>
  <c r="S10" i="53"/>
  <c r="S19" i="51"/>
  <c r="S58" i="50"/>
  <c r="S32" i="50"/>
  <c r="S10" i="50"/>
  <c r="S46" i="50"/>
  <c r="S19" i="50"/>
  <c r="S19" i="49"/>
  <c r="S46" i="48"/>
  <c r="S198" i="48"/>
  <c r="S199" i="48" s="1"/>
  <c r="S200" i="48" s="1"/>
  <c r="S147" i="48"/>
  <c r="S19" i="53"/>
  <c r="S10" i="51"/>
  <c r="S10" i="49"/>
  <c r="D77" i="39"/>
  <c r="S82" i="53" l="1"/>
  <c r="S82" i="54"/>
  <c r="S82" i="49"/>
  <c r="S165" i="49" s="1"/>
  <c r="S201" i="49" s="1"/>
  <c r="S164" i="54"/>
  <c r="S164" i="53"/>
  <c r="S164" i="52"/>
  <c r="S82" i="52"/>
  <c r="S82" i="51"/>
  <c r="S185" i="51"/>
  <c r="S186" i="51" s="1"/>
  <c r="S82" i="50"/>
  <c r="S82" i="48"/>
  <c r="S185" i="48"/>
  <c r="S186" i="48" s="1"/>
  <c r="S164" i="50"/>
  <c r="S164" i="51"/>
  <c r="S164" i="48"/>
  <c r="S165" i="52" l="1"/>
  <c r="S201" i="52" s="1"/>
  <c r="S165" i="54"/>
  <c r="S201" i="54" s="1"/>
  <c r="S165" i="53"/>
  <c r="S201" i="53" s="1"/>
  <c r="S165" i="50"/>
  <c r="S201" i="50" s="1"/>
  <c r="S165" i="48"/>
  <c r="S201" i="48" s="1"/>
  <c r="S165" i="51"/>
  <c r="S201" i="51" s="1"/>
  <c r="E20" i="30"/>
  <c r="N23" i="1" l="1"/>
  <c r="M23" i="1"/>
  <c r="D67" i="39" l="1"/>
  <c r="D65" i="39"/>
  <c r="C20" i="43" l="1"/>
  <c r="C8" i="43"/>
  <c r="C13" i="43"/>
  <c r="C16" i="43"/>
  <c r="C24" i="43" l="1"/>
  <c r="I201" i="42"/>
  <c r="L15" i="13" l="1"/>
  <c r="L10" i="13"/>
  <c r="L9" i="13"/>
  <c r="L7" i="13"/>
  <c r="J10" i="13"/>
  <c r="J9" i="13"/>
  <c r="J7" i="13"/>
  <c r="P12" i="12"/>
  <c r="O12" i="12"/>
  <c r="M12" i="12"/>
  <c r="K12" i="12"/>
  <c r="K12" i="11"/>
  <c r="J12" i="11"/>
  <c r="I12" i="11"/>
  <c r="G12" i="11"/>
  <c r="J15" i="13" l="1"/>
  <c r="C20" i="14"/>
  <c r="C13" i="14"/>
  <c r="C16" i="14"/>
  <c r="C8" i="14"/>
  <c r="I165" i="2" l="1"/>
  <c r="I201" i="2" s="1"/>
  <c r="C24" i="14"/>
  <c r="N18" i="45"/>
  <c r="N17" i="45"/>
  <c r="N16" i="45"/>
  <c r="N8" i="45"/>
  <c r="N11" i="1"/>
  <c r="E10" i="45"/>
  <c r="M18" i="45"/>
  <c r="M17" i="45"/>
  <c r="M16" i="45"/>
  <c r="M13" i="45"/>
  <c r="M12" i="45"/>
  <c r="M11" i="45"/>
  <c r="M9" i="45"/>
  <c r="M8" i="45"/>
  <c r="M19" i="45" l="1"/>
  <c r="E15" i="45"/>
  <c r="E14" i="45"/>
  <c r="E24" i="1"/>
  <c r="E23" i="1"/>
  <c r="M11" i="1"/>
  <c r="O13" i="1" l="1"/>
  <c r="N22" i="1"/>
  <c r="N21" i="1"/>
  <c r="N20" i="1"/>
  <c r="N19" i="1"/>
  <c r="N18" i="1"/>
  <c r="N17" i="1"/>
  <c r="N12" i="1"/>
  <c r="N10" i="1"/>
  <c r="N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25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AA2" i="19" l="1"/>
  <c r="AA1" i="19"/>
  <c r="D15" i="39"/>
  <c r="D19" i="39"/>
  <c r="E21" i="39"/>
  <c r="E19" i="39"/>
  <c r="AA2" i="28"/>
  <c r="AA1" i="28"/>
  <c r="E15" i="39"/>
  <c r="E17" i="39"/>
  <c r="E71" i="39"/>
  <c r="E69" i="39"/>
  <c r="E55" i="39"/>
  <c r="E53" i="39"/>
  <c r="E51" i="39"/>
  <c r="E49" i="39"/>
  <c r="E47" i="39"/>
  <c r="E45" i="39"/>
  <c r="E27" i="39"/>
  <c r="E25" i="39"/>
  <c r="E13" i="39"/>
  <c r="D11" i="39"/>
  <c r="E11" i="39"/>
  <c r="D5" i="39"/>
  <c r="E11" i="8" l="1"/>
  <c r="F11" i="8"/>
  <c r="E18" i="45" l="1"/>
  <c r="E17" i="45"/>
  <c r="E16" i="45"/>
  <c r="E13" i="45"/>
  <c r="E12" i="45"/>
  <c r="E11" i="45"/>
  <c r="E9" i="45"/>
  <c r="E8" i="45"/>
  <c r="I12" i="12" l="1"/>
  <c r="N12" i="12"/>
  <c r="D9" i="39" l="1"/>
  <c r="D121" i="39"/>
  <c r="D119" i="39"/>
  <c r="D117" i="39"/>
  <c r="D115" i="39"/>
  <c r="D113" i="39"/>
  <c r="D111" i="39"/>
  <c r="D109" i="39"/>
  <c r="D147" i="39"/>
  <c r="D145" i="39"/>
  <c r="D143" i="39"/>
  <c r="D139" i="39"/>
  <c r="D137" i="39"/>
  <c r="D135" i="39"/>
  <c r="D133" i="39"/>
  <c r="D131" i="39"/>
  <c r="D129" i="39"/>
  <c r="D127" i="39"/>
  <c r="D123" i="39"/>
  <c r="D107" i="39"/>
  <c r="D105" i="39"/>
  <c r="D103" i="39"/>
  <c r="D101" i="39"/>
  <c r="D99" i="39"/>
  <c r="D95" i="39"/>
  <c r="D91" i="39"/>
  <c r="D89" i="39"/>
  <c r="D85" i="39"/>
  <c r="D81" i="39"/>
  <c r="D79" i="39"/>
  <c r="D75" i="39"/>
  <c r="D73" i="39"/>
  <c r="D69" i="39"/>
  <c r="D63" i="39"/>
  <c r="D61" i="39"/>
  <c r="D59" i="39"/>
  <c r="D57" i="39"/>
  <c r="D53" i="39"/>
  <c r="D49" i="39"/>
  <c r="D45" i="39"/>
  <c r="D25" i="39"/>
  <c r="D23" i="39"/>
  <c r="D7" i="39"/>
  <c r="E19" i="32" l="1"/>
  <c r="E8" i="32" l="1"/>
  <c r="E10" i="32"/>
  <c r="E12" i="32"/>
  <c r="E14" i="32"/>
  <c r="E16" i="32"/>
  <c r="E18" i="32"/>
  <c r="E7" i="32"/>
  <c r="E9" i="32"/>
  <c r="E11" i="32"/>
  <c r="E13" i="32"/>
  <c r="E15" i="32"/>
  <c r="E17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E20" i="32" l="1"/>
  <c r="C20" i="30"/>
  <c r="D20" i="30"/>
  <c r="B20" i="30"/>
  <c r="H13" i="13"/>
  <c r="M11" i="12"/>
  <c r="K11" i="12"/>
  <c r="I11" i="12"/>
  <c r="M8" i="12"/>
  <c r="M7" i="12"/>
  <c r="I10" i="12"/>
  <c r="I8" i="12"/>
  <c r="I7" i="12"/>
  <c r="C7" i="32" l="1"/>
  <c r="C19" i="32"/>
  <c r="C9" i="32"/>
  <c r="C12" i="32"/>
  <c r="H8" i="13"/>
  <c r="H10" i="13"/>
  <c r="H12" i="13"/>
  <c r="H14" i="13"/>
  <c r="H7" i="13"/>
  <c r="H11" i="13"/>
  <c r="M9" i="12"/>
  <c r="K7" i="12"/>
  <c r="K9" i="12"/>
  <c r="K8" i="12"/>
  <c r="K10" i="12"/>
  <c r="I9" i="12"/>
  <c r="I13" i="12" s="1"/>
  <c r="M10" i="12"/>
  <c r="I11" i="11"/>
  <c r="I10" i="11"/>
  <c r="I9" i="11"/>
  <c r="I8" i="11"/>
  <c r="I7" i="11"/>
  <c r="G11" i="11"/>
  <c r="G10" i="11"/>
  <c r="G9" i="11"/>
  <c r="G8" i="11"/>
  <c r="G7" i="11"/>
  <c r="E10" i="8"/>
  <c r="E9" i="8"/>
  <c r="E8" i="8"/>
  <c r="E7" i="8"/>
  <c r="E6" i="8"/>
  <c r="M13" i="12" l="1"/>
  <c r="I13" i="11"/>
  <c r="C17" i="32"/>
  <c r="C14" i="32"/>
  <c r="C11" i="32"/>
  <c r="F20" i="32"/>
  <c r="C16" i="32"/>
  <c r="C8" i="32"/>
  <c r="C13" i="32"/>
  <c r="C18" i="32"/>
  <c r="C10" i="32"/>
  <c r="C15" i="32"/>
  <c r="G13" i="11"/>
  <c r="E12" i="8"/>
  <c r="H15" i="13"/>
  <c r="K13" i="12"/>
  <c r="C20" i="32" l="1"/>
  <c r="C146" i="6"/>
  <c r="C130" i="17" l="1"/>
  <c r="F10" i="8" l="1"/>
  <c r="F9" i="8"/>
  <c r="F8" i="8"/>
  <c r="F7" i="8"/>
  <c r="F6" i="8"/>
  <c r="F12" i="8" l="1"/>
  <c r="C11" i="8"/>
  <c r="K11" i="11" l="1"/>
  <c r="K10" i="11"/>
  <c r="K9" i="11"/>
  <c r="K8" i="11"/>
  <c r="K7" i="11"/>
  <c r="J11" i="11"/>
  <c r="J10" i="11"/>
  <c r="J9" i="11"/>
  <c r="J8" i="11"/>
  <c r="J7" i="11"/>
  <c r="J13" i="11" l="1"/>
  <c r="C12" i="11"/>
  <c r="K13" i="11"/>
  <c r="E12" i="11"/>
  <c r="P11" i="12"/>
  <c r="P10" i="12"/>
  <c r="P9" i="12"/>
  <c r="P8" i="12"/>
  <c r="P7" i="12"/>
  <c r="O11" i="12"/>
  <c r="O10" i="12"/>
  <c r="O9" i="12"/>
  <c r="O8" i="12"/>
  <c r="O7" i="12"/>
  <c r="N11" i="12"/>
  <c r="N10" i="12"/>
  <c r="N9" i="12"/>
  <c r="N8" i="12"/>
  <c r="N7" i="12"/>
  <c r="N13" i="12" l="1"/>
  <c r="C12" i="12"/>
  <c r="O13" i="12"/>
  <c r="E12" i="12"/>
  <c r="P13" i="12"/>
  <c r="G12" i="12"/>
  <c r="K15" i="13"/>
  <c r="K14" i="13"/>
  <c r="K13" i="13"/>
  <c r="K12" i="13"/>
  <c r="K11" i="13"/>
  <c r="K10" i="13"/>
  <c r="K8" i="13"/>
  <c r="K7" i="13"/>
  <c r="E11" i="16" l="1"/>
  <c r="E15" i="16" l="1"/>
  <c r="E16" i="16" s="1"/>
  <c r="E7" i="16"/>
  <c r="D47" i="15"/>
  <c r="D42" i="15"/>
  <c r="D48" i="15" l="1"/>
  <c r="F7" i="13"/>
  <c r="D14" i="13"/>
  <c r="D7" i="13"/>
  <c r="F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15" i="13" l="1"/>
  <c r="D15" i="13"/>
  <c r="G11" i="12" l="1"/>
  <c r="G9" i="12"/>
  <c r="G7" i="12"/>
  <c r="E11" i="12"/>
  <c r="E7" i="12"/>
  <c r="C9" i="12"/>
  <c r="C7" i="12"/>
  <c r="C11" i="12"/>
  <c r="G10" i="12"/>
  <c r="E10" i="12"/>
  <c r="C10" i="12"/>
  <c r="E9" i="12"/>
  <c r="G8" i="12"/>
  <c r="E8" i="12"/>
  <c r="C8" i="12"/>
  <c r="C13" i="12" l="1"/>
  <c r="E13" i="12"/>
  <c r="G13" i="12"/>
  <c r="E7" i="11"/>
  <c r="C7" i="11"/>
  <c r="E11" i="11"/>
  <c r="C11" i="11"/>
  <c r="E10" i="11"/>
  <c r="C10" i="11"/>
  <c r="E9" i="11"/>
  <c r="C9" i="11"/>
  <c r="E8" i="11"/>
  <c r="C8" i="11"/>
  <c r="C13" i="11" l="1"/>
  <c r="E13" i="11"/>
  <c r="E7" i="10"/>
  <c r="C7" i="10"/>
  <c r="E11" i="10"/>
  <c r="C11" i="10"/>
  <c r="E10" i="10"/>
  <c r="C10" i="10"/>
  <c r="E9" i="10"/>
  <c r="C9" i="10"/>
  <c r="E8" i="10"/>
  <c r="C8" i="10"/>
  <c r="C12" i="10" l="1"/>
  <c r="E12" i="10"/>
  <c r="E7" i="9"/>
  <c r="C7" i="9"/>
  <c r="E11" i="9"/>
  <c r="C11" i="9"/>
  <c r="E10" i="9"/>
  <c r="C10" i="9"/>
  <c r="E9" i="9"/>
  <c r="C9" i="9"/>
  <c r="E8" i="9"/>
  <c r="C8" i="9"/>
  <c r="C12" i="9" l="1"/>
  <c r="E12" i="9"/>
  <c r="C10" i="8"/>
  <c r="C8" i="8"/>
  <c r="C7" i="8"/>
  <c r="C9" i="8" l="1"/>
  <c r="C6" i="8"/>
  <c r="C12" i="8" l="1"/>
</calcChain>
</file>

<file path=xl/sharedStrings.xml><?xml version="1.0" encoding="utf-8"?>
<sst xmlns="http://schemas.openxmlformats.org/spreadsheetml/2006/main" count="3807" uniqueCount="676">
  <si>
    <t>AJUDA / APOIO</t>
  </si>
  <si>
    <t xml:space="preserve">Candidaturas </t>
  </si>
  <si>
    <t>Área</t>
  </si>
  <si>
    <t>Animais</t>
  </si>
  <si>
    <t>(nº)</t>
  </si>
  <si>
    <t>% Ajuda/Apoio no Total de PU</t>
  </si>
  <si>
    <t xml:space="preserve"> (ha)</t>
  </si>
  <si>
    <t>[1]</t>
  </si>
  <si>
    <t>[2]</t>
  </si>
  <si>
    <t>[3]</t>
  </si>
  <si>
    <t>[4]</t>
  </si>
  <si>
    <t>[5]</t>
  </si>
  <si>
    <t>[6]</t>
  </si>
  <si>
    <t>[7]</t>
  </si>
  <si>
    <t>[8] = [1]/[5]</t>
  </si>
  <si>
    <t>[9] = [3]/[6]</t>
  </si>
  <si>
    <t>[10] = [4]/[7]</t>
  </si>
  <si>
    <t>PJA - Pagamentos para os Jovens Agricultores</t>
  </si>
  <si>
    <t>Algodão</t>
  </si>
  <si>
    <t>Manutenção da Atividade Agrícola</t>
  </si>
  <si>
    <t>TOMATE</t>
  </si>
  <si>
    <t>Tomate</t>
  </si>
  <si>
    <t>ARROZ</t>
  </si>
  <si>
    <t>Arroz</t>
  </si>
  <si>
    <r>
      <t>Florestação de Terras Agrícolas - PRODER</t>
    </r>
    <r>
      <rPr>
        <vertAlign val="superscript"/>
        <sz val="9"/>
        <rFont val="Verdana"/>
        <family val="2"/>
      </rPr>
      <t xml:space="preserve"> </t>
    </r>
  </si>
  <si>
    <t>Florestação de Terras Agrícolas - RURIS</t>
  </si>
  <si>
    <t>Florestação de Terras Agrícolas - Reg 2080</t>
  </si>
  <si>
    <t>Florestação de Terras Agrícolas - Reg 2328</t>
  </si>
  <si>
    <t>Total de PU no Continente</t>
  </si>
  <si>
    <t>* Não foram considerados os PU cujos beneficiários apresentaram pedido de anulação das respetivas candidaturas.</t>
  </si>
  <si>
    <t>ÁREA TOTAL</t>
  </si>
  <si>
    <t>SUB-TOTAL DE ZONAS DE PROTEÇÃO</t>
  </si>
  <si>
    <t>GALERIA RIPÍCOLA</t>
  </si>
  <si>
    <t>BOSQUETES</t>
  </si>
  <si>
    <t>ZONAS DE PROTEÇÃO</t>
  </si>
  <si>
    <t>SUB-TOTAL DE ELEMENTOS LINEARES E DA PAISAGEM</t>
  </si>
  <si>
    <t>LINHAS DE ÁGUA - ÁREA ÚTIL</t>
  </si>
  <si>
    <t>GALERIA RIPÍCOLA - ÁREA ÚTIL</t>
  </si>
  <si>
    <t>EP-BOSQUETE E FORMAÇÕES RELIQUIAIS-ÁREA ÚTIL</t>
  </si>
  <si>
    <t>ELEMENTO LINEAR SEBE OU CORTA-VENTO-ÁREA ÚTIL</t>
  </si>
  <si>
    <t>ELEMENTO LINEAR EM ORIZICULTURA-ÁREA ÚTIL</t>
  </si>
  <si>
    <t>CABECEIRAS CULT. PERMANENTES -ÁREA ÚTIL</t>
  </si>
  <si>
    <t>ELEMENTOS LINEARES E DA PAISAGEM</t>
  </si>
  <si>
    <t>SUB-TOTAL DE SUPERFÍCIE FLORESTAL</t>
  </si>
  <si>
    <t>SUB-TOTAL DE SUPERFÍCIES FLORESTAIS</t>
  </si>
  <si>
    <t>SUB-TOTAL DE SUPERFÍCIE NÃO ARBORIZADA</t>
  </si>
  <si>
    <t>OUTRAS SUPERFÍCIES FLORESTAIS</t>
  </si>
  <si>
    <t>SUPERFÍCIE ARBUSTIVA NÃO PASTOREÁVEL</t>
  </si>
  <si>
    <t>MACIÇOS OU FORMAÇÕES RELIQUIAIS OU NOTÁVEIS</t>
  </si>
  <si>
    <t>SUPERFÍCIE NÃO ARBORIZADA</t>
  </si>
  <si>
    <t>SUPERFÍCIES FLORESTAIS</t>
  </si>
  <si>
    <t>SUPERFÍCIE FLORESTAL</t>
  </si>
  <si>
    <t>SUB-TOTAL DE POVOAMENTO FLORESTAL</t>
  </si>
  <si>
    <t>POVOAMENTO OUTRAS RESINOSAS</t>
  </si>
  <si>
    <t>POVOAMENTO OUTRAS FOLHOSAS</t>
  </si>
  <si>
    <t>POVOAMENTO MISTO QUERCUS(SOB.AZENH.CARVAL/NEGRAL)</t>
  </si>
  <si>
    <t>POVOAMENTO F MISTO</t>
  </si>
  <si>
    <t>POVOAMENTO DE SOBREIROS</t>
  </si>
  <si>
    <t>POVOAMENTO DE PINHEIRO MANSO</t>
  </si>
  <si>
    <t xml:space="preserve">POVOAMENTO DE EUCALIPTO </t>
  </si>
  <si>
    <t>POVOAMENTO CASTANHEIRO</t>
  </si>
  <si>
    <t>POVOAMENTO CARVALHO NEGRAL</t>
  </si>
  <si>
    <t>POVOAMENTO AZINHEIRAS</t>
  </si>
  <si>
    <t>MEDRONHEIRO</t>
  </si>
  <si>
    <t>GALERIA RIPÍCOLA FLORESTAL</t>
  </si>
  <si>
    <t>ACEIRO FLORESTAL</t>
  </si>
  <si>
    <t>POVOAMENTO FLORESTAL</t>
  </si>
  <si>
    <t>SUB-TOTAL DE SUPERFICIE AGRÍCOLA</t>
  </si>
  <si>
    <t>SUB-TOTAL DE CULTURAS TEMPORÁRIAS</t>
  </si>
  <si>
    <t>SUB-TOTAL DE OUTRAS CULTURAS TEMPORÁRIAS</t>
  </si>
  <si>
    <t>TABACO</t>
  </si>
  <si>
    <t>PLANTAS AROM., MEDICINAIS E CONDIMENTARES</t>
  </si>
  <si>
    <t>INHAME</t>
  </si>
  <si>
    <t>ALGODÃO</t>
  </si>
  <si>
    <t>OUTRAS CULTURAS TEMPORÁRIAS</t>
  </si>
  <si>
    <t>SUB-TOTAL DE POUSIOS</t>
  </si>
  <si>
    <t>POUSIO</t>
  </si>
  <si>
    <t>POUSIOS</t>
  </si>
  <si>
    <t>SUB-TOTAL DE OLEAGINOSAS</t>
  </si>
  <si>
    <t>OUTRAS OLEAGINOSAS</t>
  </si>
  <si>
    <t>SOJA</t>
  </si>
  <si>
    <t>LINHO</t>
  </si>
  <si>
    <t>GIRASSOL</t>
  </si>
  <si>
    <t>COLZA</t>
  </si>
  <si>
    <t>AMENDOIM</t>
  </si>
  <si>
    <t>OLEAGINOSAS</t>
  </si>
  <si>
    <t>SUB-TOTAL DE LEGUMINOSAS</t>
  </si>
  <si>
    <t>OUTRAS LEGUMINOSAS SECAS</t>
  </si>
  <si>
    <t>TREMOÇO</t>
  </si>
  <si>
    <t>TREMOCILHA</t>
  </si>
  <si>
    <t>GRÃO DE BICO</t>
  </si>
  <si>
    <t>FEIJÃO</t>
  </si>
  <si>
    <t>FAVA</t>
  </si>
  <si>
    <t>ERVILHA</t>
  </si>
  <si>
    <t>LEGUMINOSAS</t>
  </si>
  <si>
    <t>CULTURAS TEMPORÁRIAS</t>
  </si>
  <si>
    <t>SUPERFÍCIE AGRÍCOLA</t>
  </si>
  <si>
    <t>SUB-TOTAL DE HORTICOLAS</t>
  </si>
  <si>
    <t>OUTRAS HORTÍCOLAS</t>
  </si>
  <si>
    <t>RÁBANO</t>
  </si>
  <si>
    <t>RABANETE</t>
  </si>
  <si>
    <t>PIMENTO</t>
  </si>
  <si>
    <t>PEPINO</t>
  </si>
  <si>
    <t>NABO</t>
  </si>
  <si>
    <t>NABIÇA</t>
  </si>
  <si>
    <t>MOSTARDA</t>
  </si>
  <si>
    <t>MORANGO</t>
  </si>
  <si>
    <t>MELOA</t>
  </si>
  <si>
    <t>MELÃO</t>
  </si>
  <si>
    <t>MELANCIA</t>
  </si>
  <si>
    <t>COUVE</t>
  </si>
  <si>
    <t>COURGETTE</t>
  </si>
  <si>
    <t>CHUCHU</t>
  </si>
  <si>
    <t>CENOURA</t>
  </si>
  <si>
    <t>CEBOLA</t>
  </si>
  <si>
    <t>BETERRABA</t>
  </si>
  <si>
    <t>BERINGELA</t>
  </si>
  <si>
    <t>BATATA DOCE</t>
  </si>
  <si>
    <t>BATATA</t>
  </si>
  <si>
    <t>ALHO</t>
  </si>
  <si>
    <t>ALFACE</t>
  </si>
  <si>
    <t>AGRIÃO</t>
  </si>
  <si>
    <t>ABÓBORAS E ABOBORINHAS</t>
  </si>
  <si>
    <t>HORTICOLAS</t>
  </si>
  <si>
    <t>SUB-TOTAL DE FORRAGEIRAS</t>
  </si>
  <si>
    <t>TREVO</t>
  </si>
  <si>
    <t>PRADOS TEMPORÁRIOS (PASTOREIO)</t>
  </si>
  <si>
    <t>LUZERNA</t>
  </si>
  <si>
    <t>ERVILHACA</t>
  </si>
  <si>
    <t>CONSOCIAÇÕES ANUAIS E OUTRAS CULTURAS FORRAGEIRAS</t>
  </si>
  <si>
    <t>AZEVEM</t>
  </si>
  <si>
    <t>FORRAGEIRAS</t>
  </si>
  <si>
    <t>SUB-TOTAL DE FLORES</t>
  </si>
  <si>
    <t>FLORES E PLANTAS ORNAMENTAIS</t>
  </si>
  <si>
    <t>FLORES</t>
  </si>
  <si>
    <t>SUB-TOTAL DE CEREAIS</t>
  </si>
  <si>
    <t>OUTROS CEREAIS</t>
  </si>
  <si>
    <t>TRITICALE</t>
  </si>
  <si>
    <t>TRIGO</t>
  </si>
  <si>
    <t>SORGO</t>
  </si>
  <si>
    <t>MILHO</t>
  </si>
  <si>
    <t>CEVADA</t>
  </si>
  <si>
    <t>CENTEIO</t>
  </si>
  <si>
    <t>AVEIA</t>
  </si>
  <si>
    <t>CEREAIS</t>
  </si>
  <si>
    <t>SUB-TOTAL DE CULTURAS PERMANENTES</t>
  </si>
  <si>
    <t>SUB-TOTAL DE OUTRAS CULTURAS PERMANENTES</t>
  </si>
  <si>
    <t>OUTRAS CULTURAS PERMANENTES</t>
  </si>
  <si>
    <t xml:space="preserve">VIVEIROS </t>
  </si>
  <si>
    <t>LUPULO</t>
  </si>
  <si>
    <t>CANA DE AÇÚCAR</t>
  </si>
  <si>
    <t>SUB-TOTAL DE VINHA</t>
  </si>
  <si>
    <t xml:space="preserve">VINHA </t>
  </si>
  <si>
    <t>VINHA</t>
  </si>
  <si>
    <t>SUB-TOTAL DE PRADOS PERMANENTES</t>
  </si>
  <si>
    <t>PASTAGENS PERMANENTES</t>
  </si>
  <si>
    <t>PASTAGENS EM PRÁTICAS LOCAIS</t>
  </si>
  <si>
    <t>PASTAGENS ARBUSTIVAS</t>
  </si>
  <si>
    <t>PRADOS PERMANENTES</t>
  </si>
  <si>
    <t>SUB-TOTAL DE POVOAMENTO DE SOBREIRO</t>
  </si>
  <si>
    <t>SOBREIRO PARA PRODUÇÃO DE CORTIÇA</t>
  </si>
  <si>
    <t>POVOAMENTO DE SOBREIRO</t>
  </si>
  <si>
    <t>SUB-TOTAL DE PEQUENOS FRUTOS</t>
  </si>
  <si>
    <t>OUTROS PEQUENOS FRUTOS</t>
  </si>
  <si>
    <t>SABUGUEIRO (BAGA)</t>
  </si>
  <si>
    <t>MIRTILO</t>
  </si>
  <si>
    <t>MEDRONHO</t>
  </si>
  <si>
    <t>GROSELHA</t>
  </si>
  <si>
    <t>FRAMBOESA</t>
  </si>
  <si>
    <t>AMORA</t>
  </si>
  <si>
    <t>PEQUENOS FRUTOS</t>
  </si>
  <si>
    <t>SUB-TOTAL DE OLIVAL</t>
  </si>
  <si>
    <t xml:space="preserve">OLIVAL </t>
  </si>
  <si>
    <t>OLIVAL</t>
  </si>
  <si>
    <t>CULTURAS PERMANENTES</t>
  </si>
  <si>
    <t>SUB-TOTAL DE MISTO CULTURAS PERMANENTES</t>
  </si>
  <si>
    <t>MISTO CULTURAS PERMANENTES</t>
  </si>
  <si>
    <t>MISTO DE CULTURAS PERMANENTES</t>
  </si>
  <si>
    <t>SUB-TOTAL DE FRUTOS SUB TROPICAIS</t>
  </si>
  <si>
    <t>OUTROS FRUTOS SUB-TROPICAIS</t>
  </si>
  <si>
    <t>ROMÃ</t>
  </si>
  <si>
    <t>KIWI</t>
  </si>
  <si>
    <t>FIGO DA INDIA</t>
  </si>
  <si>
    <t>DIOSPIRO</t>
  </si>
  <si>
    <t>BANANA</t>
  </si>
  <si>
    <t>ANONA</t>
  </si>
  <si>
    <t>ABACATE</t>
  </si>
  <si>
    <t>FRUTOS SUB TROPICAIS</t>
  </si>
  <si>
    <t>SUB-TOTAL DE FRUTOS FRESCOS (EXCETO CITRINOS)</t>
  </si>
  <si>
    <t>OUTRAS FRUTOS FRESCOS</t>
  </si>
  <si>
    <t>PÊSSEGO</t>
  </si>
  <si>
    <t>PERA</t>
  </si>
  <si>
    <t>NÊSPERA</t>
  </si>
  <si>
    <t>MARMELO</t>
  </si>
  <si>
    <t>MAÇÃ</t>
  </si>
  <si>
    <t>GINJA</t>
  </si>
  <si>
    <t>FIGO</t>
  </si>
  <si>
    <t>DAMASCO</t>
  </si>
  <si>
    <t>CEREJA</t>
  </si>
  <si>
    <t>AMEIXA</t>
  </si>
  <si>
    <t>FRUTOS FRESCOS (EXCETO CITRINOS)</t>
  </si>
  <si>
    <t>SUB-TOTAL DE FRUTOS DE CASCA RIJA</t>
  </si>
  <si>
    <t>OUTROS FRUTOS SECOS</t>
  </si>
  <si>
    <t>PISTACIOS</t>
  </si>
  <si>
    <t>PINHÃO</t>
  </si>
  <si>
    <t>NOZ</t>
  </si>
  <si>
    <t>CASTANHA</t>
  </si>
  <si>
    <t>AVELÃ</t>
  </si>
  <si>
    <t>AMENDOA</t>
  </si>
  <si>
    <t>ALFARROBA</t>
  </si>
  <si>
    <t>FRUTOS DE CASCA RIJA</t>
  </si>
  <si>
    <t>SUB-TOTAL DE CITRINOS</t>
  </si>
  <si>
    <t>OUTROS CITRINOS</t>
  </si>
  <si>
    <t>TANGERINA</t>
  </si>
  <si>
    <t>TANGERA</t>
  </si>
  <si>
    <t>LIMÃO</t>
  </si>
  <si>
    <t>LARANJA</t>
  </si>
  <si>
    <t>CITRINOS</t>
  </si>
  <si>
    <t>AREA</t>
  </si>
  <si>
    <t>CANDIDATURAS</t>
  </si>
  <si>
    <t>CULTURA</t>
  </si>
  <si>
    <t>NIVEL_III</t>
  </si>
  <si>
    <t>NIVEL_II</t>
  </si>
  <si>
    <t>NIVEL_I</t>
  </si>
  <si>
    <t>ÁREA</t>
  </si>
  <si>
    <t>TOTAL DE CULTURAS RPB</t>
  </si>
  <si>
    <t>N.º</t>
  </si>
  <si>
    <t>ANIMAIS</t>
  </si>
  <si>
    <t>(HA)</t>
  </si>
  <si>
    <t>7.1.1</t>
  </si>
  <si>
    <t>CONVERSÃO PARA AGRICULTURA BIOLÓGICA</t>
  </si>
  <si>
    <t>7.1.2</t>
  </si>
  <si>
    <t>MANUTENÇÃO EM  AGRICULTURA BIOLÓGICA</t>
  </si>
  <si>
    <t>7.2.1</t>
  </si>
  <si>
    <t>PRODUÇÃO INTEGRADA</t>
  </si>
  <si>
    <t>7.3.1</t>
  </si>
  <si>
    <t>PAGAMENTOS NATURA</t>
  </si>
  <si>
    <t>7.3.2.1</t>
  </si>
  <si>
    <t>APOIOS ZONAIS DE CARÁCTER AGROAMBIENTAL - GESTÃO DE PASTOREIO EM ÁREAS DE BALDIO - AZ PENEDA/GERÊS</t>
  </si>
  <si>
    <t>7.3.2.2</t>
  </si>
  <si>
    <t>APOIOS ZONAIS DE CARÁCTER AGROAMBIENTAL - MANUTENÇÃO DE SOCALCOS - AZ PENEDA/GERÊS</t>
  </si>
  <si>
    <t>7.3.2.3</t>
  </si>
  <si>
    <t>APOIOS ZONAIS DE CARÁCTER AGROAMBIENTAL-CONSERVAÇÃO DOS SOUTOS NOTÁVEIS-AZ MONTESINHO/NOGUEIRA</t>
  </si>
  <si>
    <t>7.3.2.4.1</t>
  </si>
  <si>
    <t>APOIOS ZONAIS DE CARÁCTER AGROAMBIENTAL - MANUT. DE ROTAÇÃO DE SEQUEIRO CEREAL-POUSIO-OUTRAS AZ</t>
  </si>
  <si>
    <t>7.3.2.4.2</t>
  </si>
  <si>
    <t>APOIOS ZONAIS DE CARÁCTER AGROAMBIENTAL - MANUT.ROTAÇÃO DE SEQUEIRO CEREAL-POUSIO - AZ CASTRO VERDE</t>
  </si>
  <si>
    <t>7.3.2.4.3</t>
  </si>
  <si>
    <t>APOIOS ZONAIS DE CARÁCTER AGROAMBIENTAL - MANUT.ROTAÇÃO DE SEQUEIRO CEREAL-POUSIO-ÁREAS ESTEPÁRIAS</t>
  </si>
  <si>
    <t>7.4.1</t>
  </si>
  <si>
    <t>CONSERVAÇÃO DO SOLO - SEMENTEIRA DIRETA OU MOBILIZAÇÃO NA LINHA</t>
  </si>
  <si>
    <t>7.4.2</t>
  </si>
  <si>
    <t>CONSERVAÇÃO DO SOLO - ENRELVAMENTO DA ENTRELINHA DE CULTURAS PERMANENTES</t>
  </si>
  <si>
    <t>7.5.1</t>
  </si>
  <si>
    <t>USO EFICIENTE DA ÁGUA NA AGRICULTURA</t>
  </si>
  <si>
    <t>7.6.1.1</t>
  </si>
  <si>
    <t>CULTURAS PERMANENTES TRADICIONAIS - OLIVAL TRADICIONAL</t>
  </si>
  <si>
    <t>7.6.1.2</t>
  </si>
  <si>
    <t>CULTURAS PERMANENTES TRADICIONAIS - FIGUEIRAL EXTENSIVO DE SEQUEIRO</t>
  </si>
  <si>
    <t>7.6.1.3</t>
  </si>
  <si>
    <t>CULTURAS PERMANENTES TRADICIONAIS - POMAR TRADICIONAL DE SEQUEIRO DO ALGARVE</t>
  </si>
  <si>
    <t>7.6.1.4</t>
  </si>
  <si>
    <t>CULTURAS PERMANENTES TRADICIONAIS - AMENDOAL EXTENSIVO DE SEQUEIRO</t>
  </si>
  <si>
    <t>7.6.1.5</t>
  </si>
  <si>
    <t>CULTURAS PERMANENTES TRADICIONAIS - CASTANHEIRO EXTENSIVO DE SEQUEIRO</t>
  </si>
  <si>
    <t>7.6.2</t>
  </si>
  <si>
    <t>CULTURAS PERMANENTES TRADICIONAIS - DOURO VINHATEIRO</t>
  </si>
  <si>
    <t>7.7.1.1</t>
  </si>
  <si>
    <t>PASTOREIO EXTENSIVO - APOIO À MANUTENÇÃO DE LAMEIROS DE ALTO VALOR NATURAL - REGADIO</t>
  </si>
  <si>
    <t>7.7.1.2</t>
  </si>
  <si>
    <t>PASTOREIO EXTENSIVO - APOIO À MANUTENÇÃO DE LAMEIROS DE ALTO VALOR NATURAL - SEQUEIRO</t>
  </si>
  <si>
    <t>7.7.2</t>
  </si>
  <si>
    <t>PASTOREIO EXTENSIVO -APOIO À MANUTENÇÃO DE SISTEMAS AGROSILVOPASTORIS SOB MONTADO</t>
  </si>
  <si>
    <t>7.7.3</t>
  </si>
  <si>
    <t>PASTOREIO EXTENSIVO - APOIO À PROTEÇÃO DO LOBO IBÉRICO</t>
  </si>
  <si>
    <t>7.8.1</t>
  </si>
  <si>
    <t>RECURSOS GENÉTICOS - MANUTENÇÃO DE RAÇAS AUTÓCTONES AMEAÇADAS</t>
  </si>
  <si>
    <t>7.8.2</t>
  </si>
  <si>
    <t>UTILIZAÇÃO DE VARIEDADES VEGETAIS TRADICIONAIS NACIONAIS EM SITUAÇÃO DE EROSÃO GENÉTICA</t>
  </si>
  <si>
    <t>7.9.1</t>
  </si>
  <si>
    <t>MOSAICO AGROFLORESTAL</t>
  </si>
  <si>
    <t>7.10.2</t>
  </si>
  <si>
    <t>SILVOAMBIENTAIS - MANUTENÇÃO E RECUPERAÇÃO DE GALERIAS RIPÍCOLAS</t>
  </si>
  <si>
    <t>7.12.1</t>
  </si>
  <si>
    <t>APOIO AGROAMBIENTAL À APICULTURA</t>
  </si>
  <si>
    <t>REGIÃO</t>
  </si>
  <si>
    <t>%</t>
  </si>
  <si>
    <t>TOTAL</t>
  </si>
  <si>
    <t>(CN)</t>
  </si>
  <si>
    <t>ENTIDADE</t>
  </si>
  <si>
    <t>CONTINENTE</t>
  </si>
  <si>
    <t>MADEIRA</t>
  </si>
  <si>
    <t>BEN_00</t>
  </si>
  <si>
    <t>Beneficiário IFAP</t>
  </si>
  <si>
    <t>00-0000</t>
  </si>
  <si>
    <t>09-0000</t>
  </si>
  <si>
    <t>Madeira - DRADR</t>
  </si>
  <si>
    <t>10-0000</t>
  </si>
  <si>
    <t>CAP</t>
  </si>
  <si>
    <t>11-0000</t>
  </si>
  <si>
    <t>CONFAGRI</t>
  </si>
  <si>
    <t>22-0000</t>
  </si>
  <si>
    <t>AJAP</t>
  </si>
  <si>
    <t>24-0000</t>
  </si>
  <si>
    <t>CNA</t>
  </si>
  <si>
    <t>79-0000</t>
  </si>
  <si>
    <t>CNJ</t>
  </si>
  <si>
    <t>TOTAL DE CEREAIS</t>
  </si>
  <si>
    <t>SUB-TOTAL DE OUTROS CEREAIS</t>
  </si>
  <si>
    <t>SUB-TOTAL DE TRITICALE</t>
  </si>
  <si>
    <t>SUB-TOTAL DE TRIGO</t>
  </si>
  <si>
    <t>MOLE</t>
  </si>
  <si>
    <t>DURO</t>
  </si>
  <si>
    <t>SUB-TOTAL DE SORGO</t>
  </si>
  <si>
    <t>SUB-TOTAL DE MILHO</t>
  </si>
  <si>
    <t>SILAGEM</t>
  </si>
  <si>
    <t>GRÃO</t>
  </si>
  <si>
    <t>SUB-TOTAL DE CEVADA</t>
  </si>
  <si>
    <t>HEXASTICA</t>
  </si>
  <si>
    <t>DISTICA</t>
  </si>
  <si>
    <t>SUB-TOTAL DE CENTEIO</t>
  </si>
  <si>
    <t>SUB-TOTAL DE AVEIA</t>
  </si>
  <si>
    <t>SUB-TOTAL DE ARROZ</t>
  </si>
  <si>
    <t>JAPONICA</t>
  </si>
  <si>
    <t>INDICA</t>
  </si>
  <si>
    <t>VARIEDADE / FINALIDADE</t>
  </si>
  <si>
    <t>FINALIDADE</t>
  </si>
  <si>
    <t>CONSUMO EM FRESCO</t>
  </si>
  <si>
    <t>INDÚSTRIA</t>
  </si>
  <si>
    <t>SUB-TOTAL DE BERINGELA</t>
  </si>
  <si>
    <t>SUB-TOTAL DE COUVE</t>
  </si>
  <si>
    <t>SUB-TOTAL DE PIMENTO</t>
  </si>
  <si>
    <t>SUB-TOTAL DE TOMATE</t>
  </si>
  <si>
    <t>CORTE P/ CONSUMO NA EXPLORAÇÃO</t>
  </si>
  <si>
    <t>SUB-TOTAL DE OUTRAS HORTÍCOLAS</t>
  </si>
  <si>
    <t>TOTAL DE HORTICOLAS</t>
  </si>
  <si>
    <t>SUB-TOTAL DE VINHA EM REGIÃO DETERMINADA</t>
  </si>
  <si>
    <t>VINHO</t>
  </si>
  <si>
    <t>UVA DE MESA</t>
  </si>
  <si>
    <t>PASSA DE UVA</t>
  </si>
  <si>
    <t>REGIÃO DETERMINADA</t>
  </si>
  <si>
    <t>AZEITONA DE MESA</t>
  </si>
  <si>
    <t>AZEITE</t>
  </si>
  <si>
    <t>FORA DE REGIÃO DETERMINADA</t>
  </si>
  <si>
    <t>TOTAL DE CULTURAS RPA</t>
  </si>
  <si>
    <t>RPA - Regime da Pequena Agricultura</t>
  </si>
  <si>
    <t>Norte</t>
  </si>
  <si>
    <t>Centro</t>
  </si>
  <si>
    <t>Lisboa e Vale do Tejo</t>
  </si>
  <si>
    <t>Alentejo</t>
  </si>
  <si>
    <t>Algarve</t>
  </si>
  <si>
    <t>-</t>
  </si>
  <si>
    <t>Variação</t>
  </si>
  <si>
    <t>DRAP NORTE</t>
  </si>
  <si>
    <t>DRAP CENTRO</t>
  </si>
  <si>
    <t>DRAP LVT</t>
  </si>
  <si>
    <t>DRAP ALENTEJO</t>
  </si>
  <si>
    <t>DRAP ALGARVE</t>
  </si>
  <si>
    <t>IFAP</t>
  </si>
  <si>
    <t>N.º DE ATENDIMENTOS PARCELÁRIO</t>
  </si>
  <si>
    <t>VARIAÇÃO</t>
  </si>
  <si>
    <t>Campanha</t>
  </si>
  <si>
    <t xml:space="preserve">                                         Ações
      Entidade</t>
  </si>
  <si>
    <t>Acrescentar Parcela</t>
  </si>
  <si>
    <t>Correção atributos alfanuméricos</t>
  </si>
  <si>
    <t>Eliminar Parcela</t>
  </si>
  <si>
    <t>Matar Parcela</t>
  </si>
  <si>
    <t>Nova Parcela</t>
  </si>
  <si>
    <t>Alterar Limites de Parcelas</t>
  </si>
  <si>
    <t>Alterar Ocupação do Solo</t>
  </si>
  <si>
    <t>Total de Ações Realizadas</t>
  </si>
  <si>
    <t>Total de Parcelas Alteradas</t>
  </si>
  <si>
    <t>Nº de Requerentes com Ação</t>
  </si>
  <si>
    <t xml:space="preserve">Alterar Ocupação </t>
  </si>
  <si>
    <t>Alterar Elegibilidade</t>
  </si>
  <si>
    <t>Total</t>
  </si>
  <si>
    <t>DRAP</t>
  </si>
  <si>
    <t>NORTE</t>
  </si>
  <si>
    <t>CENTRO</t>
  </si>
  <si>
    <t>LISBOA  E VALE DO TEJO</t>
  </si>
  <si>
    <t>ALENTEJO</t>
  </si>
  <si>
    <t>ALGARVE</t>
  </si>
  <si>
    <t>ORGANIZAÇÕES DE AGRICULTORES</t>
  </si>
  <si>
    <t>Nota:</t>
  </si>
  <si>
    <t>Estão excluídas as acções que resultam de visitas de campo.</t>
  </si>
  <si>
    <t>Marcadas</t>
  </si>
  <si>
    <t>Realizadas</t>
  </si>
  <si>
    <t>Pendentes</t>
  </si>
  <si>
    <t>Anuladas</t>
  </si>
  <si>
    <t>FORMULÁRIOS IB</t>
  </si>
  <si>
    <t>SUBMETIDOS</t>
  </si>
  <si>
    <t>UTILIZADORES</t>
  </si>
  <si>
    <t>Outros</t>
  </si>
  <si>
    <t>Norte - DRAP</t>
  </si>
  <si>
    <t>Centro - DRAP</t>
  </si>
  <si>
    <t>Lisboa e Vale do Tejo - DRAP</t>
  </si>
  <si>
    <t>Alentejo - DRAP</t>
  </si>
  <si>
    <t>Algarve - DRAP</t>
  </si>
  <si>
    <t>Açores - DRACA</t>
  </si>
  <si>
    <t>Federação Minha Terra</t>
  </si>
  <si>
    <t>DGAV</t>
  </si>
  <si>
    <t>SUBMETIDOS      [1]</t>
  </si>
  <si>
    <t>%          [2]</t>
  </si>
  <si>
    <t>DESMATERIAL.    [3]</t>
  </si>
  <si>
    <t>%          [4]=[3]/[1]*100</t>
  </si>
  <si>
    <t>Gráfico 01 - Número de Candidaturas por Ano</t>
  </si>
  <si>
    <t>Gráfico 07 - N.º de Comunicações Modelo H por Tipo de Transferência</t>
  </si>
  <si>
    <t>Gráfico 08 - Área Modelo H por Tipo de Transferência</t>
  </si>
  <si>
    <t>NOTA INTRODUTÓRIA</t>
  </si>
  <si>
    <t>GLOSSÁRIO DE SIGLAS</t>
  </si>
  <si>
    <t>PEDIDO ÚNICO, ATENDIMENTOS DO PARCELÁRIO E FORMULÁRIOS IB</t>
  </si>
  <si>
    <t>RPB - Regime de Pagamento Base</t>
  </si>
  <si>
    <t>DRACA AÇORES</t>
  </si>
  <si>
    <t xml:space="preserve">DRADR MADEIRA </t>
  </si>
  <si>
    <t>DRADR MADEIRA</t>
  </si>
  <si>
    <t>POSEI - Abate Suínos</t>
  </si>
  <si>
    <t>POSEI - Abate Bovinos</t>
  </si>
  <si>
    <t>POSEI - Vacas Leiteiras</t>
  </si>
  <si>
    <t>POSEI - Medida 1</t>
  </si>
  <si>
    <t>POSEI - Vinha</t>
  </si>
  <si>
    <t>POSEI - Banana</t>
  </si>
  <si>
    <t>Total de PU na Madeira</t>
  </si>
  <si>
    <t>Madeira</t>
  </si>
  <si>
    <t>MARACUJÁ</t>
  </si>
  <si>
    <t>PAPAIA</t>
  </si>
  <si>
    <t>VIME</t>
  </si>
  <si>
    <t>10.1.1</t>
  </si>
  <si>
    <t>MANUTENÇÃO DE MUROS DE SUPORTE DE TERRAS</t>
  </si>
  <si>
    <t>10.1.2</t>
  </si>
  <si>
    <t>PRESERVAÇÃO DE POMARES DE FRUTOS FRESCOS E VINHAS TRADICIONAIS</t>
  </si>
  <si>
    <t>10.1.3</t>
  </si>
  <si>
    <t>PROTEÇÃO E REFORÇO DA BIODIVERSIDADE</t>
  </si>
  <si>
    <t>11.1</t>
  </si>
  <si>
    <t>APOIAR A CONVERSÃO DOS SISTEMAS DE PRODUÇÃO PARA A AGRICULTURA BIOLÓGICA</t>
  </si>
  <si>
    <t>11.2</t>
  </si>
  <si>
    <t>APOIAR A MANUTENÇÃO DOS SISTEMAS DE PRODUÇÃO AGRÍCOLA EM AGRICULTURA BIOLÓGICA</t>
  </si>
  <si>
    <t>12.2</t>
  </si>
  <si>
    <t>PAGAMENTOS NATURA 2000 NA FLORESTA</t>
  </si>
  <si>
    <t>15.1</t>
  </si>
  <si>
    <t>PAGAMENTOS PARA COMPROMISSOS AMBIENTAIS NAS FLORESTAS</t>
  </si>
  <si>
    <t>DRACA</t>
  </si>
  <si>
    <t>DRADR</t>
  </si>
  <si>
    <t>IB</t>
  </si>
  <si>
    <t>MZD</t>
  </si>
  <si>
    <t>PJA</t>
  </si>
  <si>
    <t>PRODER</t>
  </si>
  <si>
    <t>PU</t>
  </si>
  <si>
    <t>RPB</t>
  </si>
  <si>
    <t>RPA</t>
  </si>
  <si>
    <t>ASSOCIAÇÃO DE JOVENS AGRICULTORES DE PORTUGAL</t>
  </si>
  <si>
    <t>CONFEDERAÇÃO DOS AGRICULTORES DE PORTUGAL</t>
  </si>
  <si>
    <t>CONFEDERAÇÃO NACIONAL DA AGRICULTURA</t>
  </si>
  <si>
    <t>CONFEDERAÇÃO NACIONAL DAS COOPERATIVAS AGRÍCOLAS E DO CRÉDITO AGRÍCOLA DE PORTUGAL</t>
  </si>
  <si>
    <t>DIREÇÃO-GERAL DE ALIMENTAÇÃO E VETERINÁRIA</t>
  </si>
  <si>
    <t>DIREÇÃO REGIONAL DOS ASSUNTOS COMUNITÁRIOS DA AGRICULTURA</t>
  </si>
  <si>
    <t>DIREÇÃO REGIONAL DA AGRICULTURA E DESENVOLVIMENTO RURAL</t>
  </si>
  <si>
    <t>DIREÇÕES REGIONAIS DE AGRICULTURA E PESCAS</t>
  </si>
  <si>
    <t>IDENTIFICAÇÃO DO BENEFICIÁRIO</t>
  </si>
  <si>
    <t>MANUTENÇÃO DA ATIVIDADE AGRÍCOLA</t>
  </si>
  <si>
    <t>PAGAMENTOS PARA OS JOVENS AGRICULTORES</t>
  </si>
  <si>
    <t>PEDIDO ÚNICO</t>
  </si>
  <si>
    <t>REGIME DA PEQUENA AGRICULTURA</t>
  </si>
  <si>
    <t>REGIME DE PAGAMENTO BASE</t>
  </si>
  <si>
    <t xml:space="preserve"> - </t>
  </si>
  <si>
    <t>RJA</t>
  </si>
  <si>
    <t>ALGODAO</t>
  </si>
  <si>
    <t>MAA</t>
  </si>
  <si>
    <t>POC</t>
  </si>
  <si>
    <t>VAL</t>
  </si>
  <si>
    <t>VLE</t>
  </si>
  <si>
    <t>FTAPRODER</t>
  </si>
  <si>
    <t>FTARURIS</t>
  </si>
  <si>
    <t>FTA2080</t>
  </si>
  <si>
    <t>FTA2328</t>
  </si>
  <si>
    <t>POSSUI</t>
  </si>
  <si>
    <t>POSPAB</t>
  </si>
  <si>
    <t>POSVLE</t>
  </si>
  <si>
    <t>POSMED1</t>
  </si>
  <si>
    <t>POSVIN</t>
  </si>
  <si>
    <t>POSBAN</t>
  </si>
  <si>
    <t>POMARES MISTOS DE FRUTOS FRESCOS</t>
  </si>
  <si>
    <t>ANANÁS</t>
  </si>
  <si>
    <t>CHÁ</t>
  </si>
  <si>
    <t>MARALFALFA</t>
  </si>
  <si>
    <t>BROMUS</t>
  </si>
  <si>
    <t>FESTUCA</t>
  </si>
  <si>
    <t>PANASCO</t>
  </si>
  <si>
    <t>SERRADELA</t>
  </si>
  <si>
    <t>RÚCULA</t>
  </si>
  <si>
    <t>RUTABAGA</t>
  </si>
  <si>
    <t>ANAFA</t>
  </si>
  <si>
    <t>CONSOCIAÇÃO DE FIXADOREAS DE AZOTO</t>
  </si>
  <si>
    <t>SALIX</t>
  </si>
  <si>
    <t>CONSOCIAÇÃO DE FIXADORAS DE AZOTO</t>
  </si>
  <si>
    <t>CONSOCIAÇÕES ANUAIS E OUTRAS CULT. FORRAG. ANUAIS</t>
  </si>
  <si>
    <t>PASTAGENS EM BALDIO</t>
  </si>
  <si>
    <t>PRADOS TEMPORÁRIOS</t>
  </si>
  <si>
    <t>VIVEIROS</t>
  </si>
  <si>
    <t>ALHO FRANCÊS</t>
  </si>
  <si>
    <t>RPB (Direitos)</t>
  </si>
  <si>
    <t>MAA (Área)</t>
  </si>
  <si>
    <t>Alteração de estatuto jurídico ou denominação</t>
  </si>
  <si>
    <t>Definitiva</t>
  </si>
  <si>
    <t>Herança</t>
  </si>
  <si>
    <t>Temporária  (RPB)</t>
  </si>
  <si>
    <t/>
  </si>
  <si>
    <t>AG-MAR2020</t>
  </si>
  <si>
    <t>MEDIDAS AGRO-AMBIENTAIS</t>
  </si>
  <si>
    <t>SUB-TOTAL DE POUSIO</t>
  </si>
  <si>
    <t>LOCALIZAÇÃO</t>
  </si>
  <si>
    <t>AUTORIDADE DE GESTÃO DO PROGRAMA OPERACIONAL MAR2020</t>
  </si>
  <si>
    <t>PROGRAMA DE DESENVOLVIMENTO RURAL DO CONTINENTE 07-13</t>
  </si>
  <si>
    <t>DRAP LISBOA  E VALE DO TEJO</t>
  </si>
  <si>
    <t>FTA</t>
  </si>
  <si>
    <t>FTA (Área)</t>
  </si>
  <si>
    <t>CONFEDERAÇÃO NACIONAL DOS JOVENS AGRICULTORES E DO DESENVOLVIMENTO RURAL</t>
  </si>
  <si>
    <t>Florestação - PDR2020 Operação 8.1.1</t>
  </si>
  <si>
    <t>Florestação - PDR2020 Operação 8.1.2</t>
  </si>
  <si>
    <t>FTA8.1.1</t>
  </si>
  <si>
    <t>FTA8.1.2</t>
  </si>
  <si>
    <t>GOIABA</t>
  </si>
  <si>
    <t>MANGO</t>
  </si>
  <si>
    <t>CULTURAS SEM SOLO</t>
  </si>
  <si>
    <t>CULTURAS EM HIDROPONIA</t>
  </si>
  <si>
    <t>TALUDE DA VINHA</t>
  </si>
  <si>
    <t>TRIGO SPELTA</t>
  </si>
  <si>
    <t>ESPINAFRE</t>
  </si>
  <si>
    <t>SUB-TOTAL DE TRIGO SPELTA</t>
  </si>
  <si>
    <t>Aprovadas</t>
  </si>
  <si>
    <t>CHA</t>
  </si>
  <si>
    <t>CONS FIXADORAS AZOTO (+ 50% FIX AZOTO)</t>
  </si>
  <si>
    <t>7.1.3</t>
  </si>
  <si>
    <t>AGRICULTURA BIOLÓGICA TRANSITADA DA PRODUÇÃO INTEGRADA</t>
  </si>
  <si>
    <t>RPA (Direitos)</t>
  </si>
  <si>
    <t>DRAP Norte</t>
  </si>
  <si>
    <t>DRAP Centro</t>
  </si>
  <si>
    <t>DRAP Lisboa e Vale do Tejo</t>
  </si>
  <si>
    <t>DRAP Alentejo</t>
  </si>
  <si>
    <t>DRAP Algarve</t>
  </si>
  <si>
    <t>TALUDE DE VINHA</t>
  </si>
  <si>
    <t>DRAP - RPB</t>
  </si>
  <si>
    <t>DRAP - RPA</t>
  </si>
  <si>
    <t>DRAP - AZD</t>
  </si>
  <si>
    <t>DRAP - MAA</t>
  </si>
  <si>
    <t>DRAP - MAA MPB</t>
  </si>
  <si>
    <t>DRAP - MAA MPRODI</t>
  </si>
  <si>
    <t>PDR2020</t>
  </si>
  <si>
    <t>PROGRAMA DE DESENVOLVIMENTO RURAL DO CONTINENTE 14-20</t>
  </si>
  <si>
    <t>Medidas Agro e Silvo-Ambientais</t>
  </si>
  <si>
    <t>POSEI - Vacas Aleitantes</t>
  </si>
  <si>
    <t>POSEI - Ovinos e Caprinos</t>
  </si>
  <si>
    <t>POSVAL</t>
  </si>
  <si>
    <t>POSPOC</t>
  </si>
  <si>
    <t>MANGA</t>
  </si>
  <si>
    <t>Árvores</t>
  </si>
  <si>
    <t>Total até</t>
  </si>
  <si>
    <t>01-IB Novo</t>
  </si>
  <si>
    <t>***Criados por utilizadores externos</t>
  </si>
  <si>
    <t>O total de utilizadores corresponde à contagem dos distintos utilizadores que submeteram IB.</t>
  </si>
  <si>
    <t>AG - PROMAR</t>
  </si>
  <si>
    <t xml:space="preserve"> (CN)</t>
  </si>
  <si>
    <t>RA</t>
  </si>
  <si>
    <t>SUB-TOTAL VINHA FORA DE REGIÃO DETERMINADA</t>
  </si>
  <si>
    <t>Prémio por Ovelha e Cabra**</t>
  </si>
  <si>
    <t>Prémio por Vaca em Aleitamento**</t>
  </si>
  <si>
    <t>Prémio por Vacas Leiteiras **</t>
  </si>
  <si>
    <t>2020</t>
  </si>
  <si>
    <t>Campanha 2020*</t>
  </si>
  <si>
    <t>MPB</t>
  </si>
  <si>
    <t>MPRODI</t>
  </si>
  <si>
    <t>MODO DE PRODUÇÃO BIOLÓGICA</t>
  </si>
  <si>
    <t>MODO DE PRODUÇÃO INTEGRADA</t>
  </si>
  <si>
    <t>FTA8.1.0</t>
  </si>
  <si>
    <t>SÍNTESE ESTATÍSTICA CANDIDATURAS 2021</t>
  </si>
  <si>
    <t>FORMULÁRIOS
IB 2021</t>
  </si>
  <si>
    <t>ATENDIMENTOS DO
PARCELÁRIO
EM 2021</t>
  </si>
  <si>
    <t>CANDIDATURAS
PU 2021</t>
  </si>
  <si>
    <t>O presente documento tem como objetivo a divulgação de uma síntese da informação relativa às candidaturas ao Pedido Único (PU), aos Atendimentos do Parcelário e aos Formulários de Identificação do Beneficiário, em 2021.
No período em análise a receção de candidaturas teve início em 01-02-2021.
A informação apresentada corresponde às candidaturas carregadas no sistema informático central do IFAP no final do período de candidaturas em 25-06-2020.
Quando possível, é apresentada a comparação entre os dados de 2021 e os de 2020, sendo que para 2020, o início do período de receção de candidaturas verificou-se no dia 01-02-2020 e o final no dia 10-07-2020.
O apuramento da informação teve como base, no caso das candidaturas do PU, as seguintes variáveis: (i) número de candidaturas rececionadas por ajuda e respetivas áreas e animais candidatos; (ii) número de candidaturas rececionadas por região; (iii) número de candidaturas rececionadas por entidade recetora.
Inclui-se, também, informação relativa a transferências: (i) número e respetiva área e (ii) por tipo de transferência. 
No caso dos Atendimentos do Parcelário, as variáveis consideradas foram: (i) número de atendimentos do parcelário por entidade recetora; (ii) tipo de ações e (iii) númerio de visitas de campo.
No que respeita aos Formulários de Identificação do Beneficiário foram analisados: (i) número de utilizadores e formulários submetidos; (ii) tipo de alterações; (iii) número de formulários rececionados por entidade recetora.</t>
  </si>
  <si>
    <t>GRÁFICO 1 - NÚMERO DE CANDIDATURAS PU2021/PU2020</t>
  </si>
  <si>
    <t>QUADRO 1 - NÚMERO DE CANDIDATURAS, ÁREAS E ANIMAIS DECLARADOS, POR AJUDA/APOIO - PU2021/PU2020</t>
  </si>
  <si>
    <t>Campanha 2021*</t>
  </si>
  <si>
    <t>Comparação 2021/2020</t>
  </si>
  <si>
    <t>**  O n.º de candidaturas corresponde às declarações de intenção para 2021</t>
  </si>
  <si>
    <t>GRÁFICO 2 - N.º DE CANDIDATURAS, POR AJUDA / APOIO
PU2021/PU2020</t>
  </si>
  <si>
    <t>GRÁFICO 3 - ÁREAS (HA), POR AJUDA / APOIO
PU2021/PU2020</t>
  </si>
  <si>
    <t>GRÁFICO 4 - MAA - ANIMAIS (CN) DECLARADOS - PU2021/PU2020</t>
  </si>
  <si>
    <t>QUADRO 2 - NÚMERO DE CANDIDATURAS E ÁREAS (HA) DECLARADAS, POR CULTURA - PU2021</t>
  </si>
  <si>
    <t>QUADRO 2 - NÚMERO DE CANDIDATURAS E ÁREAS (HA) DECLARADAS RPB, POR CULTURA - PU2021</t>
  </si>
  <si>
    <t>QUADRO 2 - NÚMERO DE CANDIDATURAS E ÁREAS (HA) DECLARADAS RPA, POR CULTURA - PU2021</t>
  </si>
  <si>
    <t>QUADRO 2 - NÚMERO DE CANDIDATURAS E ÁREAS (HA) DECLARADAS AZD, POR CULTURA - PU2021</t>
  </si>
  <si>
    <t>QUADRO 2 - NÚMERO DE CANDIDATURAS E ÁREAS (HA) DECLARADAS MAA, POR CULTURA - PU2021</t>
  </si>
  <si>
    <t>QUADRO 2 - NÚMERO DE CANDIDATURAS E ÁREAS (HA) DECLARADAS MAA MPB, POR CULTURA - PU2021</t>
  </si>
  <si>
    <t>QUADRO 2 - NÚMERO DE CANDIDATURAS E ÁREAS (HA) DECLARADAS MAA MPRODI, POR CULTURA - PU2021</t>
  </si>
  <si>
    <t>QUADRO 3 - ÁREAS (HA) DOS CEREAIS POR VARIEDADE / FINALIDADE - PU2021</t>
  </si>
  <si>
    <t>QUADRO 4 - ÁREAS (HA) DE HORTÍCOLAS POR FINALIDADE - PU2021</t>
  </si>
  <si>
    <t>QUADRO 5 - ÁREAS (HA) DE OLIVAL E VINHA POR VARIEDADE / FINALIDADE - PU2021</t>
  </si>
  <si>
    <t>QUADRO 6 - N.º DE CANDIDATURAS E ÁREAS (HA) DECLARADAS, POR CULTURA RPB - PU2021</t>
  </si>
  <si>
    <t>QUADRO 7 - N.º DE CANDIDATURAS E ÁREAS (HA) DECLARADAS, POR CULTURA RPA - PU2021</t>
  </si>
  <si>
    <t>GRÁFICO 5 - TRANSFERÊNCIAS - N.º DE COMUNICAÇÕES (MODELO T) - PU2021</t>
  </si>
  <si>
    <t>GRÁFICO 6 - TRANSFERÊNCIAS - DIREITOS/ÁREA (HA) (MODELO T) - PU2021</t>
  </si>
  <si>
    <t>GRÁFICO 7 - TRANSFERÊNCIAS - N.º DE COMUNICAÇÕES POR TIPO (MODELO T - RPB) - PU2021</t>
  </si>
  <si>
    <t>GRÁFICO 7 - TRANSFERÊNCIAS - N.º DE COMUNICAÇÕES POR TIPO (MODELO T - MAA) - PU2021</t>
  </si>
  <si>
    <t>GRÁFICO 7 - TRANSFERÊNCIAS - N.º DE COMUNICAÇÕES POR TIPO (MODELO T - FTA) - PU2021</t>
  </si>
  <si>
    <t>GRÁFICO 7 - TRANSFERÊNCIAS - N.º DE COMUNICAÇÕES POR TIPO (MODELO T) - PU2021</t>
  </si>
  <si>
    <t>GRÁFICO 7 - TRANSFERÊNCIAS - N.º DE COMUNICAÇÕES POR TIPO (MODELO T - RPA) - PU2021</t>
  </si>
  <si>
    <t>GRÁFICO 8 -  TRANSFERÊNCIAS - DIREITOS POR TIPO (MODELO T - RPB) - PU2021</t>
  </si>
  <si>
    <t>GRÁFICO 8 -  TRANSFERÊNCIAS - ÁREA POR TIPO (MODELO T - MAA) - PU2021</t>
  </si>
  <si>
    <t>GRÁFICO 8 -  TRANSFERÊNCIAS - ÁREA POR TIPO (MODELO T - FTA) - PU2021</t>
  </si>
  <si>
    <t>GRÁFICO 8 -  TRANSFERÊNCIAS - DIREITOS POR TIPO (MODELO T) - PU2021</t>
  </si>
  <si>
    <t>GRÁFICO 8 -  TRANSFERÊNCIAS - DIREITOS POR TIPO (MODELO T - RPA) - PU2021</t>
  </si>
  <si>
    <t>QUADRO 8 - N.º DE CANDIDATURAS, ÁREAS (HA) E ANIMAIS DECLARADOS, POR MEDIDA MAA - PU2021</t>
  </si>
  <si>
    <t>QUADRO 9 - N.º DE CANDIDATURAS PU E POR REGIÃO - PU2021/PU2020</t>
  </si>
  <si>
    <t>GRÁFICO 9 - NÚMERO DE CANDIDATURAS PU, POR REGIÃO - PU2021</t>
  </si>
  <si>
    <t>GRÁFICO 10 - NÚMERO DE CANDIDATURAS PU, POR REGIÃO - PU2020</t>
  </si>
  <si>
    <t>QUADRO 10 - N.º DE CANDIDATURAS RPB, ÁREA (HA) E POR REGIÃO - PU2021</t>
  </si>
  <si>
    <t>GRÁFICO 11 - NÚMERO DE CANDIDATURAS RPB, POR REGIÃO - PU2021</t>
  </si>
  <si>
    <t>GRÁFICO 12 - ÁREA RPB, POR REGIÃO - PU2021</t>
  </si>
  <si>
    <t>GRÁFICO 11a - NÚMERO DE CANDIDATURAS RPB, POR REGIÃO - PU2020</t>
  </si>
  <si>
    <t>GRÁFICO 12a - ÁREA RPB, POR REGIÃO - PU2020</t>
  </si>
  <si>
    <t>QUADRO 11 - N.º DE CANDIDATURAS RPA, ÁREA (HA), POR REGIÃO - PU2021</t>
  </si>
  <si>
    <t>GRÁFICO 13 - NÚMERO DE CANDIDATURAS RPA, POR REGIÃO - PU2021</t>
  </si>
  <si>
    <t>GRÁFICO 14 - ÁREA RPA, POR REGIÃO - PU2021</t>
  </si>
  <si>
    <t>GRÁFICO 13a - NÚMERO DE CANDIDATURAS RPA, POR REGIÃO - PU2020</t>
  </si>
  <si>
    <t>GRÁFICO 14a - ÁREA RPA, POR REGIÃO - PU2020</t>
  </si>
  <si>
    <t>QUADRO 12 - N.º DE CANDIDATURAS MZD, ÁREA (HA) E POR REGIÃO - PU2021/PU2020</t>
  </si>
  <si>
    <t>GRÁFICO 15 - NÚMERO DE CANDIDATURAS MZD, POR REGIÃO - PU2021</t>
  </si>
  <si>
    <t>GRÁFICO 16 - ÁREA MZD, POR REGIÃO - PU2021</t>
  </si>
  <si>
    <t>GRÁFICO 17 - NÚMERO DE CANDIDATURAS MZD, POR REGIÃO - PU2020</t>
  </si>
  <si>
    <t>GRÁFICO 18 - ÁREA MZD, POR REGIÃO - PU2020</t>
  </si>
  <si>
    <t>QUADRO 13 - N.º DE CANDIDATURAS MAA, ÁREA (HA) E ANIMAIS (CN), POR REGIÃO - PU2021/PU2020</t>
  </si>
  <si>
    <t>GRÁFICO 19 - NÚMERO DE CANDIDATURAS MAA, POR REGIÃO - PU2021</t>
  </si>
  <si>
    <t>GRÁFICO 20 - ÁREA MAA, POR REGIÃO - PU2021</t>
  </si>
  <si>
    <t>GRÁFICO 21 - ANIMAIS MAA, POR REGIÃO - PU2021</t>
  </si>
  <si>
    <t>GRÁFICO 22 - NÚMERO DE CANDIDATURAS MAA, POR REGIÃO - PU2020</t>
  </si>
  <si>
    <t>GRÁFICO 23 - ÁREA MAA, POR REGIÃO - PU2020</t>
  </si>
  <si>
    <t>GRÁFICO 24 - ANIMAIS MAA, POR REGIÃO - PU2020</t>
  </si>
  <si>
    <t>QUADRO 14 - N.º DE CANDIDATURAS PU POR ENTIDADE RECETORA - PU2021/PU2020</t>
  </si>
  <si>
    <t>QUADRO 15 - Nº DE ATENDIMENTOS DE PARCELÁRIO, NO PERÍODO DE CANDIDATURAS DO PU2021, POR ENTIDADE (ACUMULADO)</t>
  </si>
  <si>
    <t>GRÁFICO 25 - DISTRIBUIÇÃO DO ATENDIMENTO DO PARCELÁRIO, POR ENTIDADE (ACUMULADO) - PU2021</t>
  </si>
  <si>
    <t>QUADRO 16 - Nº DE ATENDIMENTOS DE PARCELÁRIO, NO PERÍODO DE CANDIDATURAS, POR ENTIDADE - PU2021/PU2020</t>
  </si>
  <si>
    <t>QUADRO 17 - COMPARAÇÃO DO Nº DE ATENDIMENTOS DE PARCELÁRIO, NO PERÍODO DE CANDIDATURAS - PU2021/PU2020</t>
  </si>
  <si>
    <t>GRÁFICO 26 - COMPARAÇÃO DO N.º DE ATENDIMENTOS DO PARCELÁRIO - PU2021/PU2020</t>
  </si>
  <si>
    <t>QUADRO 18 - TIPOS DE AÇÕES EFETUADAS NAS PARCELAS (ACUMULADO) - PU2021</t>
  </si>
  <si>
    <t>QUADRO 19 - VISITAS DE CAMPO PARCELÁRIO NO PERÍODO DE 
01-02-2021 a 25-06-2021 (ACUMULADO)</t>
  </si>
  <si>
    <t>QUADRO 20 - UTILIZADORES E FORMULÁRIOS IB (ACUMULADO), NO PERÍODO DE CANDIDATURAS - PU2021</t>
  </si>
  <si>
    <t>QUADRO 21 - FORMULÁRIOS IB TIPO DE ALTERAÇÕES (ACUMULADO) - PU2021</t>
  </si>
  <si>
    <t>QUADRO 22 - FORMULÁRIOS IB POR ENTIDADE (ACUMULADO), NO PERÍODO DE CANDIDATURAS PU2021</t>
  </si>
  <si>
    <t>CANHÂMO</t>
  </si>
  <si>
    <t>ARAÇÁ</t>
  </si>
  <si>
    <t>CANA DE AÇUCAR</t>
  </si>
  <si>
    <t>CÂNHAMO</t>
  </si>
  <si>
    <t>CARQUEJA</t>
  </si>
  <si>
    <t>ESPARGOS</t>
  </si>
  <si>
    <t>PHYSALIS</t>
  </si>
  <si>
    <t>TALHADIA DE CURTA ROTAÇÃO</t>
  </si>
  <si>
    <t>Fusão</t>
  </si>
  <si>
    <t>Florestação de Terras Agrícolas - 8.1.0</t>
  </si>
  <si>
    <t>OUTRAS PERMANENTES</t>
  </si>
  <si>
    <t>GOJI</t>
  </si>
  <si>
    <t>SUB-TOTAL DE OUTRAS PERMANENTES</t>
  </si>
  <si>
    <t>01-02-2021 A 28-03-2021</t>
  </si>
  <si>
    <t>01-02-2021 A 28-02-2021</t>
  </si>
  <si>
    <t>01-02-2021 A 25-04-2021</t>
  </si>
  <si>
    <t>01-02-2021 A 30-05-2021</t>
  </si>
  <si>
    <t>01-02-2021 A 25-06-2021</t>
  </si>
  <si>
    <t>2021</t>
  </si>
  <si>
    <t>Até 23-02-2020 e 28-02-2021</t>
  </si>
  <si>
    <t>Até 22-03-2020 e 28-03-2021</t>
  </si>
  <si>
    <t>Até 19-04-2020 e 25-04-2021</t>
  </si>
  <si>
    <t>Até  24-05-2020 e 30-05-2021</t>
  </si>
  <si>
    <t>Até 12-07-2020</t>
  </si>
  <si>
    <t>Até 21-06-2020 e 25-06-2021</t>
  </si>
  <si>
    <t>25-06-2021</t>
  </si>
  <si>
    <t>O dia de início do período considerado na análise foi 01-02-2021</t>
  </si>
  <si>
    <t>QUADRO 2 - NÚMERO DE CANDIDATURAS E ÁREAS (HA) DECLARADAS MAA CONVERSÃO MPB, POR CULTURA - PU2021</t>
  </si>
  <si>
    <t>DRAP - MAA CONV. 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</si>
</sst>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#,##0______;"/>
    <numFmt numFmtId="166" formatCode="#,##0.0"/>
    <numFmt numFmtId="167" formatCode="dd\-mm\-yyyy;@"/>
    <numFmt numFmtId="168" formatCode="#\ ##0"/>
  </numFmts>
  <fonts count="3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color theme="8" tint="-0.499984740745262"/>
      <name val="Verdana"/>
      <family val="2"/>
    </font>
    <font>
      <b/>
      <sz val="9"/>
      <color indexed="1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8"/>
      <color indexed="9"/>
      <name val="verdana"/>
      <family val="2"/>
    </font>
    <font>
      <sz val="7"/>
      <name val="Verdana"/>
      <family val="2"/>
    </font>
    <font>
      <sz val="7"/>
      <color indexed="9"/>
      <name val="Verdana"/>
      <family val="2"/>
    </font>
    <font>
      <sz val="8"/>
      <color indexed="23"/>
      <name val="Verdana"/>
      <family val="2"/>
    </font>
    <font>
      <vertAlign val="superscript"/>
      <sz val="9"/>
      <name val="Verdana"/>
      <family val="2"/>
    </font>
    <font>
      <b/>
      <sz val="9"/>
      <color theme="0"/>
      <name val="Verdana"/>
      <family val="2"/>
    </font>
    <font>
      <b/>
      <sz val="8"/>
      <color indexed="9"/>
      <name val="Verdan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9"/>
      <name val="Arial"/>
      <family val="2"/>
    </font>
    <font>
      <b/>
      <sz val="12"/>
      <color theme="8" tint="-0.499984740745262"/>
      <name val="Verdana"/>
      <family val="2"/>
    </font>
    <font>
      <b/>
      <sz val="12"/>
      <color indexed="59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sz val="9"/>
      <color theme="0"/>
      <name val="Arial"/>
      <family val="2"/>
    </font>
    <font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Verdana"/>
      <family val="2"/>
    </font>
    <font>
      <vertAlign val="superscript"/>
      <sz val="9"/>
      <color theme="0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-0.499984740745262"/>
        <bgColor indexed="24"/>
      </patternFill>
    </fill>
    <fill>
      <patternFill patternType="solid">
        <fgColor theme="8" tint="-0.249977111117893"/>
        <bgColor indexed="24"/>
      </patternFill>
    </fill>
    <fill>
      <gradientFill degree="90">
        <stop position="0">
          <color rgb="FF79C1D5"/>
        </stop>
        <stop position="1">
          <color theme="8" tint="-0.25098422193060094"/>
        </stop>
      </gradientFill>
    </fill>
    <fill>
      <gradientFill degree="90">
        <stop position="0">
          <color rgb="FF256675"/>
        </stop>
        <stop position="1">
          <color rgb="FF3795AB"/>
        </stop>
      </gradientFill>
    </fill>
    <fill>
      <patternFill patternType="solid">
        <fgColor rgb="FFF0F0F0"/>
        <bgColor indexed="47"/>
      </patternFill>
    </fill>
    <fill>
      <gradientFill degree="90">
        <stop position="0">
          <color theme="8" tint="0.40000610370189521"/>
        </stop>
        <stop position="1">
          <color theme="8" tint="-0.49803155613879818"/>
        </stop>
      </gradientFill>
    </fill>
    <fill>
      <gradientFill degree="90">
        <stop position="0">
          <color rgb="FF256675"/>
        </stop>
        <stop position="0.5">
          <color rgb="FF3795AB"/>
        </stop>
        <stop position="1">
          <color rgb="FF256675"/>
        </stop>
      </gradient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 style="dashed">
        <color indexed="9"/>
      </right>
      <top style="thin">
        <color indexed="9"/>
      </top>
      <bottom/>
      <diagonal/>
    </border>
    <border>
      <left style="dashed">
        <color indexed="9"/>
      </left>
      <right/>
      <top style="thin">
        <color indexed="9"/>
      </top>
      <bottom style="dashed">
        <color indexed="9"/>
      </bottom>
      <diagonal/>
    </border>
    <border>
      <left/>
      <right/>
      <top style="thin">
        <color indexed="9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ashed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/>
      <bottom style="dotted">
        <color theme="8" tint="-0.24994659260841701"/>
      </bottom>
      <diagonal/>
    </border>
    <border>
      <left/>
      <right style="thin">
        <color theme="8" tint="-0.24994659260841701"/>
      </right>
      <top style="thin">
        <color indexed="9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indexed="9"/>
      </top>
      <bottom style="dotted">
        <color theme="8" tint="-0.24994659260841701"/>
      </bottom>
      <diagonal/>
    </border>
    <border>
      <left/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dotted">
        <color theme="8" tint="-0.24994659260841701"/>
      </bottom>
      <diagonal/>
    </border>
    <border>
      <left/>
      <right/>
      <top/>
      <bottom style="dashed">
        <color indexed="8"/>
      </bottom>
      <diagonal/>
    </border>
    <border>
      <left/>
      <right/>
      <top style="thick">
        <color indexed="9"/>
      </top>
      <bottom/>
      <diagonal/>
    </border>
    <border>
      <left style="hair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dotted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dotted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dotted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/>
      <diagonal/>
    </border>
    <border>
      <left/>
      <right/>
      <top/>
      <bottom style="thin">
        <color theme="0"/>
      </bottom>
      <diagonal/>
    </border>
    <border>
      <left style="dotted">
        <color theme="0"/>
      </left>
      <right/>
      <top style="dotted">
        <color theme="8" tint="-0.24994659260841701"/>
      </top>
      <bottom/>
      <diagonal/>
    </border>
    <border>
      <left style="dotted">
        <color theme="0"/>
      </left>
      <right style="dotted">
        <color theme="0"/>
      </right>
      <top style="dotted">
        <color theme="8" tint="-0.24994659260841701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dotted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 diagonalDown="1">
      <left/>
      <right/>
      <top/>
      <bottom/>
      <diagonal style="thin">
        <color theme="0"/>
      </diagonal>
    </border>
    <border diagonalDown="1">
      <left/>
      <right style="thin">
        <color theme="0"/>
      </right>
      <top/>
      <bottom/>
      <diagonal style="thin">
        <color theme="0"/>
      </diagonal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thin">
        <color indexed="9"/>
      </left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/>
      <bottom/>
      <diagonal/>
    </border>
    <border>
      <left style="dotted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dotted">
        <color indexed="9"/>
      </right>
      <top style="thin">
        <color indexed="9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/>
      <bottom style="dotted">
        <color theme="8" tint="-0.24994659260841701"/>
      </bottom>
      <diagonal/>
    </border>
    <border>
      <left/>
      <right/>
      <top style="thin">
        <color rgb="FF9AD2E6"/>
      </top>
      <bottom style="thin">
        <color theme="0" tint="-0.14996795556505021"/>
      </bottom>
      <diagonal/>
    </border>
    <border>
      <left style="thick">
        <color indexed="9"/>
      </left>
      <right/>
      <top style="thick">
        <color indexed="9"/>
      </top>
      <bottom style="thin">
        <color theme="0" tint="-0.24994659260841701"/>
      </bottom>
      <diagonal/>
    </border>
    <border>
      <left/>
      <right/>
      <top style="thick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ashed">
        <color indexed="9"/>
      </bottom>
      <diagonal/>
    </border>
    <border>
      <left style="dashed">
        <color indexed="9"/>
      </left>
      <right/>
      <top style="thin">
        <color indexed="9"/>
      </top>
      <bottom/>
      <diagonal/>
    </border>
    <border>
      <left/>
      <right/>
      <top style="dotted">
        <color theme="8" tint="-0.24994659260841701"/>
      </top>
      <bottom/>
      <diagonal/>
    </border>
    <border>
      <left style="hair">
        <color indexed="9"/>
      </left>
      <right style="thin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dotted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dotted">
        <color theme="8" tint="-0.24994659260841701"/>
      </bottom>
      <diagonal/>
    </border>
    <border>
      <left/>
      <right style="thin">
        <color indexed="9"/>
      </right>
      <top style="thick">
        <color indexed="9"/>
      </top>
      <bottom style="thick">
        <color theme="0"/>
      </bottom>
      <diagonal/>
    </border>
    <border>
      <left style="thin">
        <color rgb="FF215968"/>
      </left>
      <right style="thin">
        <color rgb="FF215968"/>
      </right>
      <top style="thin">
        <color indexed="9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 style="thin">
        <color theme="0"/>
      </bottom>
      <diagonal/>
    </border>
    <border>
      <left/>
      <right style="thin">
        <color rgb="FF215968"/>
      </right>
      <top style="thin">
        <color theme="0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dotted">
        <color indexed="9"/>
      </left>
      <right style="thin">
        <color indexed="9"/>
      </right>
      <top style="thin">
        <color indexed="9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4" borderId="53" applyNumberFormat="0" applyFont="0" applyAlignment="0" applyProtection="0"/>
    <xf numFmtId="0" fontId="3" fillId="0" borderId="0"/>
    <xf numFmtId="0" fontId="7" fillId="9" borderId="67">
      <alignment horizontal="left" vertical="center"/>
      <protection locked="0"/>
    </xf>
    <xf numFmtId="165" fontId="4" fillId="10" borderId="96">
      <alignment horizontal="left" vertical="center" indent="1"/>
    </xf>
    <xf numFmtId="0" fontId="14" fillId="8" borderId="95">
      <alignment vertical="center" wrapText="1"/>
    </xf>
    <xf numFmtId="0" fontId="1" fillId="0" borderId="0"/>
  </cellStyleXfs>
  <cellXfs count="525">
    <xf numFmtId="0" fontId="0" fillId="0" borderId="0" xfId="0"/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left" indent="1"/>
    </xf>
    <xf numFmtId="0" fontId="7" fillId="9" borderId="67" xfId="7" applyFont="1" applyProtection="1">
      <alignment horizontal="left" vertical="center"/>
    </xf>
    <xf numFmtId="0" fontId="7" fillId="9" borderId="67" xfId="7" applyProtection="1">
      <alignment horizontal="left" vertical="center"/>
    </xf>
    <xf numFmtId="0" fontId="7" fillId="9" borderId="67" xfId="7" applyAlignment="1" applyProtection="1">
      <alignment horizontal="left" vertical="center" indent="1"/>
    </xf>
    <xf numFmtId="0" fontId="21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/>
    </xf>
    <xf numFmtId="0" fontId="22" fillId="9" borderId="67" xfId="0" applyFont="1" applyFill="1" applyBorder="1" applyAlignment="1" applyProtection="1">
      <alignment horizontal="left" vertical="center" wrapText="1"/>
    </xf>
    <xf numFmtId="0" fontId="22" fillId="9" borderId="67" xfId="0" applyFont="1" applyFill="1" applyBorder="1" applyAlignment="1" applyProtection="1">
      <alignment horizontal="left" vertical="center" wrapText="1" indent="1"/>
    </xf>
    <xf numFmtId="165" fontId="23" fillId="10" borderId="97" xfId="6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 applyProtection="1">
      <alignment wrapText="1"/>
    </xf>
    <xf numFmtId="0" fontId="23" fillId="0" borderId="0" xfId="0" applyFont="1" applyAlignment="1" applyProtection="1">
      <alignment horizontal="left" wrapText="1" indent="1"/>
    </xf>
    <xf numFmtId="0" fontId="23" fillId="0" borderId="0" xfId="0" applyFont="1" applyAlignment="1" applyProtection="1">
      <alignment horizontal="left" wrapText="1"/>
    </xf>
    <xf numFmtId="0" fontId="0" fillId="0" borderId="38" xfId="0" applyBorder="1" applyProtection="1"/>
    <xf numFmtId="0" fontId="23" fillId="0" borderId="99" xfId="0" applyFont="1" applyBorder="1" applyAlignment="1" applyProtection="1">
      <alignment horizontal="left" wrapText="1"/>
    </xf>
    <xf numFmtId="0" fontId="23" fillId="0" borderId="99" xfId="0" applyFont="1" applyBorder="1" applyAlignment="1" applyProtection="1">
      <alignment horizontal="left" wrapText="1" indent="1"/>
    </xf>
    <xf numFmtId="165" fontId="4" fillId="10" borderId="96" xfId="8" applyBorder="1" applyProtection="1">
      <alignment horizontal="left" vertical="center" indent="1"/>
    </xf>
    <xf numFmtId="165" fontId="4" fillId="10" borderId="97" xfId="8" applyBorder="1" applyProtection="1">
      <alignment horizontal="left" vertical="center" indent="1"/>
    </xf>
    <xf numFmtId="165" fontId="4" fillId="10" borderId="97" xfId="8" applyBorder="1" applyAlignment="1" applyProtection="1">
      <alignment horizontal="left" vertical="center" indent="2"/>
    </xf>
    <xf numFmtId="0" fontId="4" fillId="0" borderId="0" xfId="3" applyFont="1" applyProtection="1"/>
    <xf numFmtId="0" fontId="4" fillId="0" borderId="0" xfId="3" applyFont="1" applyAlignment="1" applyProtection="1">
      <alignment vertical="center"/>
    </xf>
    <xf numFmtId="17" fontId="4" fillId="0" borderId="0" xfId="3" applyNumberFormat="1" applyFont="1" applyFill="1" applyAlignment="1" applyProtection="1">
      <alignment vertical="center"/>
    </xf>
    <xf numFmtId="0" fontId="21" fillId="0" borderId="100" xfId="0" applyFont="1" applyBorder="1" applyAlignment="1" applyProtection="1">
      <alignment vertical="center"/>
    </xf>
    <xf numFmtId="0" fontId="21" fillId="0" borderId="100" xfId="0" applyFont="1" applyBorder="1" applyAlignment="1" applyProtection="1">
      <alignment horizontal="left" vertical="center" indent="1"/>
    </xf>
    <xf numFmtId="0" fontId="23" fillId="0" borderId="0" xfId="0" applyFont="1" applyProtection="1"/>
    <xf numFmtId="0" fontId="23" fillId="0" borderId="0" xfId="0" applyFont="1" applyAlignment="1" applyProtection="1">
      <alignment horizontal="left" indent="1"/>
    </xf>
    <xf numFmtId="0" fontId="7" fillId="11" borderId="98" xfId="7" applyFill="1" applyBorder="1" applyProtection="1">
      <alignment horizontal="left" vertical="center"/>
    </xf>
    <xf numFmtId="0" fontId="7" fillId="11" borderId="98" xfId="7" applyFill="1" applyBorder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7" fillId="9" borderId="67" xfId="0" applyFont="1" applyFill="1" applyBorder="1" applyAlignment="1" applyProtection="1">
      <alignment horizontal="left" vertical="center" indent="1"/>
    </xf>
    <xf numFmtId="165" fontId="23" fillId="10" borderId="96" xfId="6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Protection="1"/>
    <xf numFmtId="0" fontId="34" fillId="0" borderId="0" xfId="0" applyFont="1" applyAlignment="1" applyProtection="1"/>
    <xf numFmtId="165" fontId="23" fillId="10" borderId="106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left" vertical="center" wrapText="1" indent="1"/>
    </xf>
    <xf numFmtId="165" fontId="23" fillId="10" borderId="0" xfId="6" applyNumberFormat="1" applyFont="1" applyFill="1" applyBorder="1" applyAlignment="1" applyProtection="1">
      <alignment horizontal="justify" vertical="distributed" wrapText="1"/>
    </xf>
    <xf numFmtId="165" fontId="23" fillId="10" borderId="107" xfId="6" applyNumberFormat="1" applyFont="1" applyFill="1" applyBorder="1" applyAlignment="1" applyProtection="1">
      <alignment horizontal="left" vertical="center" wrapText="1" indent="1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3" fontId="4" fillId="0" borderId="0" xfId="1" applyNumberFormat="1" applyFont="1" applyAlignment="1" applyProtection="1">
      <alignment vertical="center"/>
    </xf>
    <xf numFmtId="9" fontId="4" fillId="0" borderId="0" xfId="1" applyNumberFormat="1" applyFont="1" applyBorder="1" applyAlignment="1" applyProtection="1">
      <alignment vertical="center"/>
    </xf>
    <xf numFmtId="9" fontId="4" fillId="0" borderId="0" xfId="1" applyNumberFormat="1" applyFont="1" applyAlignment="1" applyProtection="1">
      <alignment vertical="center"/>
    </xf>
    <xf numFmtId="3" fontId="7" fillId="2" borderId="3" xfId="2" applyNumberFormat="1" applyFont="1" applyFill="1" applyBorder="1" applyAlignment="1" applyProtection="1">
      <alignment horizontal="center" vertical="center"/>
    </xf>
    <xf numFmtId="3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10" xfId="2" applyFont="1" applyFill="1" applyBorder="1" applyAlignment="1" applyProtection="1">
      <alignment horizontal="center" vertical="center"/>
    </xf>
    <xf numFmtId="3" fontId="11" fillId="2" borderId="11" xfId="2" applyNumberFormat="1" applyFont="1" applyFill="1" applyBorder="1" applyAlignment="1" applyProtection="1">
      <alignment horizontal="center" vertical="center"/>
    </xf>
    <xf numFmtId="3" fontId="11" fillId="2" borderId="12" xfId="2" applyNumberFormat="1" applyFont="1" applyFill="1" applyBorder="1" applyAlignment="1" applyProtection="1">
      <alignment horizontal="center" vertical="center"/>
    </xf>
    <xf numFmtId="3" fontId="11" fillId="2" borderId="3" xfId="2" applyNumberFormat="1" applyFont="1" applyFill="1" applyBorder="1" applyAlignment="1" applyProtection="1">
      <alignment horizontal="center" vertical="center"/>
    </xf>
    <xf numFmtId="3" fontId="11" fillId="2" borderId="4" xfId="2" applyNumberFormat="1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4" xfId="2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3" fontId="4" fillId="0" borderId="14" xfId="1" applyNumberFormat="1" applyFont="1" applyFill="1" applyBorder="1" applyAlignment="1" applyProtection="1">
      <alignment horizontal="right" vertical="center" indent="1"/>
    </xf>
    <xf numFmtId="164" fontId="12" fillId="0" borderId="15" xfId="1" applyNumberFormat="1" applyFont="1" applyFill="1" applyBorder="1" applyAlignment="1" applyProtection="1">
      <alignment horizontal="right" vertical="center" indent="1"/>
    </xf>
    <xf numFmtId="3" fontId="4" fillId="0" borderId="16" xfId="1" applyNumberFormat="1" applyFont="1" applyFill="1" applyBorder="1" applyAlignment="1" applyProtection="1">
      <alignment horizontal="right" vertical="center" indent="1"/>
    </xf>
    <xf numFmtId="3" fontId="4" fillId="0" borderId="17" xfId="1" quotePrefix="1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/>
    <xf numFmtId="3" fontId="4" fillId="0" borderId="18" xfId="1" applyNumberFormat="1" applyFont="1" applyFill="1" applyBorder="1" applyAlignment="1" applyProtection="1">
      <alignment horizontal="right" vertical="center" indent="1"/>
    </xf>
    <xf numFmtId="164" fontId="12" fillId="0" borderId="18" xfId="1" applyNumberFormat="1" applyFont="1" applyFill="1" applyBorder="1" applyAlignment="1" applyProtection="1">
      <alignment horizontal="right" vertical="center" indent="1"/>
    </xf>
    <xf numFmtId="164" fontId="12" fillId="0" borderId="16" xfId="1" applyNumberFormat="1" applyFont="1" applyFill="1" applyBorder="1" applyAlignment="1" applyProtection="1">
      <alignment horizontal="right" vertical="center" indent="1"/>
    </xf>
    <xf numFmtId="9" fontId="12" fillId="0" borderId="19" xfId="1" quotePrefix="1" applyNumberFormat="1" applyFont="1" applyFill="1" applyBorder="1" applyAlignment="1" applyProtection="1">
      <alignment horizontal="right" vertical="center" indent="1"/>
    </xf>
    <xf numFmtId="3" fontId="4" fillId="0" borderId="21" xfId="1" applyNumberFormat="1" applyFont="1" applyFill="1" applyBorder="1" applyAlignment="1" applyProtection="1">
      <alignment horizontal="right" vertical="center" indent="1"/>
    </xf>
    <xf numFmtId="164" fontId="12" fillId="0" borderId="22" xfId="1" applyNumberFormat="1" applyFont="1" applyFill="1" applyBorder="1" applyAlignment="1" applyProtection="1">
      <alignment horizontal="right" vertical="center" indent="1"/>
    </xf>
    <xf numFmtId="3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3" xfId="1" applyNumberFormat="1" applyFont="1" applyFill="1" applyBorder="1" applyAlignment="1" applyProtection="1">
      <alignment horizontal="right" vertical="center" indent="1"/>
    </xf>
    <xf numFmtId="164" fontId="12" fillId="0" borderId="21" xfId="1" applyNumberFormat="1" applyFont="1" applyFill="1" applyBorder="1" applyAlignment="1" applyProtection="1">
      <alignment horizontal="right" vertical="center" indent="1"/>
    </xf>
    <xf numFmtId="9" fontId="12" fillId="0" borderId="23" xfId="1" applyNumberFormat="1" applyFont="1" applyFill="1" applyBorder="1" applyAlignment="1" applyProtection="1">
      <alignment horizontal="right" vertical="center" indent="1"/>
    </xf>
    <xf numFmtId="164" fontId="12" fillId="0" borderId="23" xfId="1" applyNumberFormat="1" applyFont="1" applyFill="1" applyBorder="1" applyAlignment="1" applyProtection="1">
      <alignment horizontal="righ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3" fontId="14" fillId="3" borderId="25" xfId="1" applyNumberFormat="1" applyFont="1" applyFill="1" applyBorder="1" applyAlignment="1" applyProtection="1">
      <alignment horizontal="right" vertical="center" indent="1"/>
    </xf>
    <xf numFmtId="3" fontId="15" fillId="3" borderId="26" xfId="1" applyNumberFormat="1" applyFont="1" applyFill="1" applyBorder="1" applyAlignment="1" applyProtection="1">
      <alignment horizontal="right" vertical="center" indent="1"/>
    </xf>
    <xf numFmtId="3" fontId="7" fillId="3" borderId="27" xfId="1" quotePrefix="1" applyNumberFormat="1" applyFont="1" applyFill="1" applyBorder="1" applyAlignment="1" applyProtection="1">
      <alignment horizontal="right" vertical="center" indent="1"/>
    </xf>
    <xf numFmtId="3" fontId="7" fillId="3" borderId="25" xfId="1" applyNumberFormat="1" applyFont="1" applyFill="1" applyBorder="1" applyAlignment="1" applyProtection="1">
      <alignment horizontal="right" vertical="center" indent="1"/>
    </xf>
    <xf numFmtId="3" fontId="16" fillId="3" borderId="27" xfId="1" applyNumberFormat="1" applyFont="1" applyFill="1" applyBorder="1" applyAlignment="1" applyProtection="1">
      <alignment horizontal="right" vertical="center" indent="1"/>
    </xf>
    <xf numFmtId="3" fontId="16" fillId="3" borderId="25" xfId="1" applyNumberFormat="1" applyFont="1" applyFill="1" applyBorder="1" applyAlignment="1" applyProtection="1">
      <alignment horizontal="right" vertical="center" indent="1"/>
    </xf>
    <xf numFmtId="164" fontId="15" fillId="3" borderId="25" xfId="1" applyNumberFormat="1" applyFont="1" applyFill="1" applyBorder="1" applyAlignment="1" applyProtection="1">
      <alignment horizontal="right" vertical="center" indent="1"/>
    </xf>
    <xf numFmtId="9" fontId="17" fillId="3" borderId="27" xfId="1" applyNumberFormat="1" applyFont="1" applyFill="1" applyBorder="1" applyAlignment="1" applyProtection="1">
      <alignment horizontal="right" vertical="center" indent="1"/>
    </xf>
    <xf numFmtId="9" fontId="17" fillId="3" borderId="25" xfId="1" applyNumberFormat="1" applyFont="1" applyFill="1" applyBorder="1" applyAlignment="1" applyProtection="1">
      <alignment horizontal="right" vertical="center" indent="1"/>
    </xf>
    <xf numFmtId="0" fontId="13" fillId="0" borderId="0" xfId="1" applyFont="1" applyFill="1" applyBorder="1" applyAlignment="1" applyProtection="1">
      <alignment vertical="center"/>
    </xf>
    <xf numFmtId="0" fontId="25" fillId="0" borderId="0" xfId="1" applyFont="1" applyAlignment="1" applyProtection="1">
      <alignment vertical="center"/>
    </xf>
    <xf numFmtId="0" fontId="18" fillId="0" borderId="0" xfId="1" applyFont="1" applyBorder="1" applyProtection="1"/>
    <xf numFmtId="0" fontId="24" fillId="0" borderId="0" xfId="1" applyFont="1" applyProtection="1"/>
    <xf numFmtId="0" fontId="4" fillId="0" borderId="0" xfId="1" applyFont="1" applyFill="1" applyAlignment="1" applyProtection="1">
      <alignment vertical="center"/>
    </xf>
    <xf numFmtId="0" fontId="13" fillId="0" borderId="0" xfId="1" applyFont="1" applyAlignment="1" applyProtection="1">
      <alignment vertical="center"/>
    </xf>
    <xf numFmtId="3" fontId="6" fillId="0" borderId="0" xfId="1" applyNumberFormat="1" applyFont="1" applyAlignment="1" applyProtection="1">
      <alignment horizontal="center" vertical="center"/>
    </xf>
    <xf numFmtId="0" fontId="18" fillId="0" borderId="0" xfId="1" applyFont="1" applyProtection="1"/>
    <xf numFmtId="0" fontId="11" fillId="2" borderId="5" xfId="2" applyFont="1" applyFill="1" applyBorder="1" applyAlignment="1" applyProtection="1">
      <alignment horizontal="center" vertical="center"/>
    </xf>
    <xf numFmtId="3" fontId="11" fillId="2" borderId="103" xfId="2" applyNumberFormat="1" applyFont="1" applyFill="1" applyBorder="1" applyAlignment="1" applyProtection="1">
      <alignment horizontal="center" vertical="center"/>
    </xf>
    <xf numFmtId="1" fontId="4" fillId="0" borderId="19" xfId="1" applyNumberFormat="1" applyFont="1" applyFill="1" applyBorder="1" applyAlignment="1" applyProtection="1">
      <alignment horizontal="right" vertical="center" indent="1"/>
    </xf>
    <xf numFmtId="1" fontId="4" fillId="0" borderId="23" xfId="1" applyNumberFormat="1" applyFont="1" applyFill="1" applyBorder="1" applyAlignment="1" applyProtection="1">
      <alignment horizontal="right" vertical="center" indent="1"/>
    </xf>
    <xf numFmtId="3" fontId="14" fillId="3" borderId="0" xfId="1" applyNumberFormat="1" applyFont="1" applyFill="1" applyBorder="1" applyAlignment="1" applyProtection="1">
      <alignment horizontal="right" vertical="center" indent="1"/>
    </xf>
    <xf numFmtId="3" fontId="15" fillId="3" borderId="105" xfId="1" applyNumberFormat="1" applyFont="1" applyFill="1" applyBorder="1" applyAlignment="1" applyProtection="1">
      <alignment horizontal="right" vertical="center" indent="1"/>
    </xf>
    <xf numFmtId="3" fontId="7" fillId="3" borderId="49" xfId="1" quotePrefix="1" applyNumberFormat="1" applyFont="1" applyFill="1" applyBorder="1" applyAlignment="1" applyProtection="1">
      <alignment horizontal="right" vertical="center" indent="1"/>
    </xf>
    <xf numFmtId="3" fontId="7" fillId="3" borderId="0" xfId="1" applyNumberFormat="1" applyFont="1" applyFill="1" applyBorder="1" applyAlignment="1" applyProtection="1">
      <alignment horizontal="right" vertical="center" indent="1"/>
    </xf>
    <xf numFmtId="0" fontId="29" fillId="0" borderId="0" xfId="1" applyFont="1" applyAlignment="1" applyProtection="1">
      <alignment horizontal="left" vertical="center" indent="1"/>
    </xf>
    <xf numFmtId="3" fontId="0" fillId="0" borderId="0" xfId="0" applyNumberFormat="1" applyProtection="1"/>
    <xf numFmtId="0" fontId="34" fillId="0" borderId="0" xfId="0" applyFont="1" applyProtection="1"/>
    <xf numFmtId="0" fontId="19" fillId="0" borderId="0" xfId="1" applyFont="1" applyFill="1" applyAlignment="1" applyProtection="1">
      <alignment vertical="center"/>
    </xf>
    <xf numFmtId="0" fontId="2" fillId="0" borderId="0" xfId="3" applyProtection="1"/>
    <xf numFmtId="0" fontId="19" fillId="0" borderId="0" xfId="1" applyFont="1" applyFill="1" applyAlignment="1" applyProtection="1">
      <alignment horizontal="left" vertical="center"/>
    </xf>
    <xf numFmtId="4" fontId="7" fillId="2" borderId="4" xfId="2" applyNumberFormat="1" applyFont="1" applyFill="1" applyBorder="1" applyAlignment="1" applyProtection="1">
      <alignment horizontal="center" vertical="center"/>
    </xf>
    <xf numFmtId="3" fontId="4" fillId="0" borderId="14" xfId="1" applyNumberFormat="1" applyFont="1" applyFill="1" applyBorder="1" applyAlignment="1" applyProtection="1">
      <alignment horizontal="left" vertical="center" indent="1"/>
    </xf>
    <xf numFmtId="4" fontId="4" fillId="0" borderId="14" xfId="1" applyNumberFormat="1" applyFont="1" applyFill="1" applyBorder="1" applyAlignment="1" applyProtection="1">
      <alignment horizontal="right" vertical="center" indent="1"/>
    </xf>
    <xf numFmtId="3" fontId="14" fillId="3" borderId="27" xfId="1" applyNumberFormat="1" applyFont="1" applyFill="1" applyBorder="1" applyAlignment="1" applyProtection="1">
      <alignment horizontal="right" vertical="center" indent="1"/>
    </xf>
    <xf numFmtId="4" fontId="14" fillId="3" borderId="25" xfId="1" applyNumberFormat="1" applyFont="1" applyFill="1" applyBorder="1" applyAlignment="1" applyProtection="1">
      <alignment horizontal="right" vertical="center" indent="1"/>
    </xf>
    <xf numFmtId="3" fontId="14" fillId="3" borderId="28" xfId="1" applyNumberFormat="1" applyFont="1" applyFill="1" applyBorder="1" applyAlignment="1" applyProtection="1">
      <alignment horizontal="right" vertical="center" indent="1"/>
    </xf>
    <xf numFmtId="3" fontId="14" fillId="3" borderId="33" xfId="1" applyNumberFormat="1" applyFont="1" applyFill="1" applyBorder="1" applyAlignment="1" applyProtection="1">
      <alignment horizontal="right" vertical="center" indent="1"/>
    </xf>
    <xf numFmtId="4" fontId="14" fillId="3" borderId="32" xfId="1" applyNumberFormat="1" applyFont="1" applyFill="1" applyBorder="1" applyAlignment="1" applyProtection="1">
      <alignment horizontal="right" vertical="center" indent="1"/>
    </xf>
    <xf numFmtId="4" fontId="14" fillId="3" borderId="27" xfId="1" applyNumberFormat="1" applyFont="1" applyFill="1" applyBorder="1" applyAlignment="1" applyProtection="1">
      <alignment horizontal="right" vertical="center" indent="1"/>
    </xf>
    <xf numFmtId="0" fontId="2" fillId="0" borderId="0" xfId="3" applyAlignment="1" applyProtection="1">
      <alignment wrapText="1"/>
    </xf>
    <xf numFmtId="0" fontId="2" fillId="0" borderId="0" xfId="3" applyAlignment="1" applyProtection="1">
      <alignment horizontal="left"/>
    </xf>
    <xf numFmtId="3" fontId="2" fillId="0" borderId="0" xfId="3" applyNumberFormat="1" applyProtection="1"/>
    <xf numFmtId="4" fontId="2" fillId="0" borderId="0" xfId="3" applyNumberFormat="1" applyProtection="1"/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center" wrapText="1"/>
    </xf>
    <xf numFmtId="1" fontId="7" fillId="2" borderId="101" xfId="2" applyNumberFormat="1" applyFont="1" applyFill="1" applyBorder="1" applyAlignment="1" applyProtection="1">
      <alignment horizontal="center" vertical="center"/>
    </xf>
    <xf numFmtId="4" fontId="7" fillId="2" borderId="41" xfId="2" applyNumberFormat="1" applyFont="1" applyFill="1" applyBorder="1" applyAlignment="1" applyProtection="1">
      <alignment horizontal="center" vertical="center"/>
    </xf>
    <xf numFmtId="3" fontId="4" fillId="0" borderId="40" xfId="1" applyNumberFormat="1" applyFont="1" applyFill="1" applyBorder="1" applyAlignment="1" applyProtection="1">
      <alignment horizontal="right" vertical="center" indent="1"/>
    </xf>
    <xf numFmtId="3" fontId="4" fillId="0" borderId="72" xfId="1" applyNumberFormat="1" applyFont="1" applyFill="1" applyBorder="1" applyAlignment="1" applyProtection="1">
      <alignment horizontal="right" vertical="center" indent="1"/>
    </xf>
    <xf numFmtId="4" fontId="4" fillId="0" borderId="56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/>
    </xf>
    <xf numFmtId="4" fontId="14" fillId="3" borderId="54" xfId="1" applyNumberFormat="1" applyFont="1" applyFill="1" applyBorder="1" applyAlignment="1" applyProtection="1">
      <alignment horizontal="right" vertical="center" indent="1"/>
    </xf>
    <xf numFmtId="0" fontId="7" fillId="3" borderId="45" xfId="1" applyFont="1" applyFill="1" applyBorder="1" applyAlignment="1" applyProtection="1">
      <alignment horizontal="center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4" fontId="14" fillId="3" borderId="52" xfId="1" applyNumberFormat="1" applyFont="1" applyFill="1" applyBorder="1" applyAlignment="1" applyProtection="1">
      <alignment horizontal="right" vertical="center" indent="1"/>
    </xf>
    <xf numFmtId="4" fontId="14" fillId="3" borderId="65" xfId="1" applyNumberFormat="1" applyFont="1" applyFill="1" applyBorder="1" applyAlignment="1" applyProtection="1">
      <alignment horizontal="right" vertical="center" indent="1"/>
    </xf>
    <xf numFmtId="4" fontId="14" fillId="3" borderId="55" xfId="1" applyNumberFormat="1" applyFont="1" applyFill="1" applyBorder="1" applyAlignment="1" applyProtection="1">
      <alignment horizontal="right" vertical="center" indent="1"/>
    </xf>
    <xf numFmtId="3" fontId="7" fillId="2" borderId="38" xfId="2" applyNumberFormat="1" applyFont="1" applyFill="1" applyBorder="1" applyAlignment="1" applyProtection="1">
      <alignment horizontal="center" vertical="center"/>
    </xf>
    <xf numFmtId="4" fontId="7" fillId="2" borderId="45" xfId="2" applyNumberFormat="1" applyFont="1" applyFill="1" applyBorder="1" applyAlignment="1" applyProtection="1">
      <alignment horizontal="center" vertical="center"/>
    </xf>
    <xf numFmtId="0" fontId="7" fillId="3" borderId="30" xfId="1" applyFont="1" applyFill="1" applyBorder="1" applyAlignment="1" applyProtection="1">
      <alignment horizontal="center" vertical="center" wrapText="1"/>
    </xf>
    <xf numFmtId="3" fontId="14" fillId="3" borderId="57" xfId="1" applyNumberFormat="1" applyFont="1" applyFill="1" applyBorder="1" applyAlignment="1" applyProtection="1">
      <alignment horizontal="right" vertical="center"/>
    </xf>
    <xf numFmtId="4" fontId="14" fillId="3" borderId="58" xfId="1" applyNumberFormat="1" applyFont="1" applyFill="1" applyBorder="1" applyAlignment="1" applyProtection="1">
      <alignment horizontal="right" vertical="center" indent="1"/>
    </xf>
    <xf numFmtId="0" fontId="7" fillId="3" borderId="59" xfId="1" applyFont="1" applyFill="1" applyBorder="1" applyAlignment="1" applyProtection="1">
      <alignment horizontal="center" vertical="center" wrapText="1"/>
    </xf>
    <xf numFmtId="3" fontId="14" fillId="3" borderId="60" xfId="1" applyNumberFormat="1" applyFont="1" applyFill="1" applyBorder="1" applyAlignment="1" applyProtection="1">
      <alignment horizontal="right" vertical="center" indent="1"/>
    </xf>
    <xf numFmtId="3" fontId="14" fillId="3" borderId="3" xfId="1" applyNumberFormat="1" applyFont="1" applyFill="1" applyBorder="1" applyAlignment="1" applyProtection="1">
      <alignment horizontal="right" vertical="center" indent="1"/>
    </xf>
    <xf numFmtId="4" fontId="14" fillId="3" borderId="60" xfId="1" applyNumberFormat="1" applyFont="1" applyFill="1" applyBorder="1" applyAlignment="1" applyProtection="1">
      <alignment horizontal="right" vertical="center" indent="1"/>
    </xf>
    <xf numFmtId="0" fontId="7" fillId="3" borderId="31" xfId="1" applyFont="1" applyFill="1" applyBorder="1" applyAlignment="1" applyProtection="1">
      <alignment horizontal="center" vertical="center" wrapText="1"/>
    </xf>
    <xf numFmtId="3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62" xfId="1" applyNumberFormat="1" applyFont="1" applyFill="1" applyBorder="1" applyAlignment="1" applyProtection="1">
      <alignment horizontal="right" vertical="center" indent="1"/>
    </xf>
    <xf numFmtId="4" fontId="14" fillId="3" borderId="61" xfId="1" applyNumberFormat="1" applyFont="1" applyFill="1" applyBorder="1" applyAlignment="1" applyProtection="1">
      <alignment horizontal="right" vertical="center" indent="1"/>
    </xf>
    <xf numFmtId="3" fontId="14" fillId="3" borderId="1" xfId="1" applyNumberFormat="1" applyFont="1" applyFill="1" applyBorder="1" applyAlignment="1" applyProtection="1">
      <alignment horizontal="right" vertical="center" indent="1"/>
    </xf>
    <xf numFmtId="3" fontId="14" fillId="3" borderId="88" xfId="1" applyNumberFormat="1" applyFont="1" applyFill="1" applyBorder="1" applyAlignment="1" applyProtection="1">
      <alignment horizontal="right" vertical="center" indent="1"/>
    </xf>
    <xf numFmtId="4" fontId="14" fillId="3" borderId="1" xfId="1" applyNumberFormat="1" applyFont="1" applyFill="1" applyBorder="1" applyAlignment="1" applyProtection="1">
      <alignment horizontal="right" vertical="center" indent="1"/>
    </xf>
    <xf numFmtId="4" fontId="4" fillId="0" borderId="90" xfId="1" applyNumberFormat="1" applyFont="1" applyFill="1" applyBorder="1" applyAlignment="1" applyProtection="1">
      <alignment horizontal="right" vertical="center" indent="1"/>
    </xf>
    <xf numFmtId="3" fontId="4" fillId="0" borderId="91" xfId="1" applyNumberFormat="1" applyFont="1" applyFill="1" applyBorder="1" applyAlignment="1" applyProtection="1">
      <alignment horizontal="right" vertical="center" indent="1"/>
    </xf>
    <xf numFmtId="4" fontId="4" fillId="0" borderId="92" xfId="1" applyNumberFormat="1" applyFont="1" applyFill="1" applyBorder="1" applyAlignment="1" applyProtection="1">
      <alignment horizontal="right" vertical="center" indent="1"/>
    </xf>
    <xf numFmtId="3" fontId="14" fillId="3" borderId="46" xfId="1" applyNumberFormat="1" applyFont="1" applyFill="1" applyBorder="1" applyAlignment="1" applyProtection="1">
      <alignment horizontal="right" vertical="center" indent="1"/>
    </xf>
    <xf numFmtId="3" fontId="14" fillId="3" borderId="89" xfId="1" applyNumberFormat="1" applyFont="1" applyFill="1" applyBorder="1" applyAlignment="1" applyProtection="1">
      <alignment horizontal="right" vertical="center" indent="1"/>
    </xf>
    <xf numFmtId="4" fontId="14" fillId="3" borderId="37" xfId="1" applyNumberFormat="1" applyFont="1" applyFill="1" applyBorder="1" applyAlignment="1" applyProtection="1">
      <alignment horizontal="right" vertical="center" indent="1"/>
    </xf>
    <xf numFmtId="3" fontId="14" fillId="3" borderId="9" xfId="1" applyNumberFormat="1" applyFont="1" applyFill="1" applyBorder="1" applyAlignment="1" applyProtection="1">
      <alignment horizontal="right" vertical="center" indent="1"/>
    </xf>
    <xf numFmtId="4" fontId="14" fillId="3" borderId="4" xfId="1" applyNumberFormat="1" applyFont="1" applyFill="1" applyBorder="1" applyAlignment="1" applyProtection="1">
      <alignment horizontal="right" vertical="center" indent="1"/>
    </xf>
    <xf numFmtId="0" fontId="7" fillId="3" borderId="39" xfId="1" applyFont="1" applyFill="1" applyBorder="1" applyAlignment="1" applyProtection="1">
      <alignment horizontal="center" vertical="center" wrapText="1"/>
    </xf>
    <xf numFmtId="4" fontId="14" fillId="3" borderId="63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horizontal="left" vertical="center"/>
    </xf>
    <xf numFmtId="0" fontId="2" fillId="0" borderId="0" xfId="3" applyAlignment="1" applyProtection="1"/>
    <xf numFmtId="1" fontId="2" fillId="0" borderId="0" xfId="3" applyNumberFormat="1" applyProtection="1"/>
    <xf numFmtId="1" fontId="7" fillId="2" borderId="38" xfId="2" applyNumberFormat="1" applyFont="1" applyFill="1" applyBorder="1" applyAlignment="1" applyProtection="1">
      <alignment horizontal="center" vertical="center"/>
    </xf>
    <xf numFmtId="3" fontId="4" fillId="0" borderId="56" xfId="1" applyNumberFormat="1" applyFont="1" applyFill="1" applyBorder="1" applyAlignment="1" applyProtection="1">
      <alignment horizontal="right" vertical="center" indent="1"/>
    </xf>
    <xf numFmtId="0" fontId="5" fillId="0" borderId="0" xfId="1" applyFont="1" applyFill="1" applyAlignment="1" applyProtection="1">
      <alignment vertical="center" wrapText="1"/>
    </xf>
    <xf numFmtId="3" fontId="4" fillId="0" borderId="40" xfId="1" applyNumberFormat="1" applyFont="1" applyFill="1" applyBorder="1" applyAlignment="1" applyProtection="1">
      <alignment horizontal="left" vertical="center" indent="1"/>
    </xf>
    <xf numFmtId="4" fontId="4" fillId="0" borderId="40" xfId="1" applyNumberFormat="1" applyFont="1" applyFill="1" applyBorder="1" applyAlignment="1" applyProtection="1">
      <alignment horizontal="right" vertical="center" indent="1"/>
    </xf>
    <xf numFmtId="4" fontId="14" fillId="3" borderId="0" xfId="1" applyNumberFormat="1" applyFont="1" applyFill="1" applyBorder="1" applyAlignment="1" applyProtection="1">
      <alignment horizontal="right" vertical="center" indent="1"/>
    </xf>
    <xf numFmtId="4" fontId="2" fillId="0" borderId="0" xfId="3" applyNumberFormat="1" applyAlignment="1" applyProtection="1">
      <alignment horizontal="right"/>
    </xf>
    <xf numFmtId="3" fontId="7" fillId="2" borderId="41" xfId="2" applyNumberFormat="1" applyFont="1" applyFill="1" applyBorder="1" applyAlignment="1" applyProtection="1">
      <alignment horizontal="center" vertical="center"/>
    </xf>
    <xf numFmtId="0" fontId="20" fillId="0" borderId="0" xfId="1" applyFont="1" applyFill="1" applyAlignment="1" applyProtection="1">
      <alignment vertical="center"/>
    </xf>
    <xf numFmtId="0" fontId="7" fillId="2" borderId="41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right" vertical="center" wrapText="1" indent="1"/>
    </xf>
    <xf numFmtId="3" fontId="4" fillId="0" borderId="43" xfId="1" applyNumberFormat="1" applyFont="1" applyFill="1" applyBorder="1" applyAlignment="1" applyProtection="1">
      <alignment horizontal="right" vertical="center" indent="1"/>
    </xf>
    <xf numFmtId="4" fontId="4" fillId="0" borderId="43" xfId="1" applyNumberFormat="1" applyFont="1" applyFill="1" applyBorder="1" applyAlignment="1" applyProtection="1">
      <alignment horizontal="right" vertical="center" indent="1"/>
    </xf>
    <xf numFmtId="3" fontId="4" fillId="0" borderId="17" xfId="1" applyNumberFormat="1" applyFont="1" applyFill="1" applyBorder="1" applyAlignment="1" applyProtection="1">
      <alignment horizontal="right" vertical="center" indent="1"/>
    </xf>
    <xf numFmtId="0" fontId="4" fillId="0" borderId="21" xfId="1" applyFont="1" applyFill="1" applyBorder="1" applyAlignment="1" applyProtection="1">
      <alignment horizontal="right" vertical="center" wrapText="1" indent="1"/>
    </xf>
    <xf numFmtId="4" fontId="4" fillId="0" borderId="22" xfId="1" applyNumberFormat="1" applyFont="1" applyFill="1" applyBorder="1" applyAlignment="1" applyProtection="1">
      <alignment horizontal="right" vertical="center" indent="1"/>
    </xf>
    <xf numFmtId="3" fontId="4" fillId="0" borderId="20" xfId="1" applyNumberFormat="1" applyFont="1" applyFill="1" applyBorder="1" applyAlignment="1" applyProtection="1">
      <alignment horizontal="right" vertical="center" indent="1"/>
    </xf>
    <xf numFmtId="0" fontId="4" fillId="0" borderId="0" xfId="1" applyFont="1" applyAlignment="1" applyProtection="1">
      <alignment horizontal="right" vertical="center"/>
    </xf>
    <xf numFmtId="0" fontId="26" fillId="0" borderId="0" xfId="3" applyFont="1" applyProtection="1"/>
    <xf numFmtId="0" fontId="26" fillId="0" borderId="0" xfId="3" applyFont="1" applyAlignment="1" applyProtection="1"/>
    <xf numFmtId="1" fontId="7" fillId="2" borderId="67" xfId="2" applyNumberFormat="1" applyFont="1" applyFill="1" applyBorder="1" applyAlignment="1" applyProtection="1">
      <alignment vertical="center"/>
    </xf>
    <xf numFmtId="1" fontId="7" fillId="2" borderId="45" xfId="2" applyNumberFormat="1" applyFont="1" applyFill="1" applyBorder="1" applyAlignment="1" applyProtection="1">
      <alignment horizontal="center" vertical="center"/>
    </xf>
    <xf numFmtId="3" fontId="7" fillId="2" borderId="44" xfId="2" applyNumberFormat="1" applyFont="1" applyFill="1" applyBorder="1" applyAlignment="1" applyProtection="1">
      <alignment horizontal="center" vertical="center"/>
    </xf>
    <xf numFmtId="3" fontId="7" fillId="2" borderId="39" xfId="2" applyNumberFormat="1" applyFont="1" applyFill="1" applyBorder="1" applyAlignment="1" applyProtection="1">
      <alignment horizontal="center" vertical="center"/>
    </xf>
    <xf numFmtId="4" fontId="4" fillId="0" borderId="14" xfId="1" applyNumberFormat="1" applyFont="1" applyFill="1" applyBorder="1" applyAlignment="1" applyProtection="1">
      <alignment horizontal="left" vertical="center" indent="1"/>
    </xf>
    <xf numFmtId="164" fontId="4" fillId="0" borderId="40" xfId="1" applyNumberFormat="1" applyFont="1" applyFill="1" applyBorder="1" applyAlignment="1" applyProtection="1">
      <alignment horizontal="right" vertical="center" indent="1"/>
    </xf>
    <xf numFmtId="164" fontId="4" fillId="0" borderId="17" xfId="1" applyNumberFormat="1" applyFont="1" applyFill="1" applyBorder="1" applyAlignment="1" applyProtection="1">
      <alignment horizontal="right" vertical="center" indent="1"/>
    </xf>
    <xf numFmtId="0" fontId="7" fillId="3" borderId="0" xfId="1" applyFont="1" applyFill="1" applyBorder="1" applyAlignment="1" applyProtection="1">
      <alignment vertical="center" wrapText="1"/>
    </xf>
    <xf numFmtId="3" fontId="7" fillId="3" borderId="30" xfId="1" applyNumberFormat="1" applyFont="1" applyFill="1" applyBorder="1" applyAlignment="1" applyProtection="1">
      <alignment horizontal="right" vertical="center" wrapText="1" indent="1"/>
    </xf>
    <xf numFmtId="9" fontId="14" fillId="3" borderId="0" xfId="1" applyNumberFormat="1" applyFont="1" applyFill="1" applyBorder="1" applyAlignment="1" applyProtection="1">
      <alignment horizontal="right" vertical="center" indent="1"/>
    </xf>
    <xf numFmtId="164" fontId="14" fillId="3" borderId="68" xfId="1" applyNumberFormat="1" applyFont="1" applyFill="1" applyBorder="1" applyAlignment="1" applyProtection="1">
      <alignment horizontal="right" vertical="center" indent="1"/>
    </xf>
    <xf numFmtId="3" fontId="7" fillId="2" borderId="31" xfId="2" applyNumberFormat="1" applyFont="1" applyFill="1" applyBorder="1" applyAlignment="1" applyProtection="1">
      <alignment horizontal="center" vertical="center"/>
    </xf>
    <xf numFmtId="3" fontId="7" fillId="2" borderId="64" xfId="2" applyNumberFormat="1" applyFont="1" applyFill="1" applyBorder="1" applyAlignment="1" applyProtection="1">
      <alignment horizontal="center" vertical="center"/>
    </xf>
    <xf numFmtId="9" fontId="4" fillId="0" borderId="14" xfId="1" applyNumberFormat="1" applyFont="1" applyFill="1" applyBorder="1" applyAlignment="1" applyProtection="1">
      <alignment horizontal="left" vertical="center" indent="1"/>
    </xf>
    <xf numFmtId="0" fontId="22" fillId="2" borderId="35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70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9" fontId="4" fillId="0" borderId="40" xfId="1" applyNumberFormat="1" applyFont="1" applyFill="1" applyBorder="1" applyAlignment="1" applyProtection="1">
      <alignment horizontal="right" vertical="center" indent="1"/>
    </xf>
    <xf numFmtId="164" fontId="14" fillId="3" borderId="69" xfId="1" applyNumberFormat="1" applyFont="1" applyFill="1" applyBorder="1" applyAlignment="1" applyProtection="1">
      <alignment horizontal="right" vertical="center" indent="1"/>
    </xf>
    <xf numFmtId="0" fontId="22" fillId="2" borderId="50" xfId="2" applyFont="1" applyFill="1" applyBorder="1" applyAlignment="1" applyProtection="1">
      <alignment horizontal="center" vertical="center"/>
    </xf>
    <xf numFmtId="164" fontId="14" fillId="3" borderId="0" xfId="1" applyNumberFormat="1" applyFont="1" applyFill="1" applyBorder="1" applyAlignment="1" applyProtection="1">
      <alignment horizontal="right" vertical="center" indent="1"/>
    </xf>
    <xf numFmtId="0" fontId="21" fillId="0" borderId="0" xfId="4" applyProtection="1"/>
    <xf numFmtId="0" fontId="22" fillId="0" borderId="48" xfId="2" applyFont="1" applyFill="1" applyBorder="1" applyAlignment="1" applyProtection="1">
      <alignment vertical="center"/>
    </xf>
    <xf numFmtId="0" fontId="22" fillId="0" borderId="47" xfId="2" applyFont="1" applyFill="1" applyBorder="1" applyAlignment="1" applyProtection="1">
      <alignment vertical="center"/>
    </xf>
    <xf numFmtId="0" fontId="21" fillId="0" borderId="0" xfId="4" applyFont="1" applyProtection="1"/>
    <xf numFmtId="0" fontId="22" fillId="2" borderId="49" xfId="2" applyFont="1" applyFill="1" applyBorder="1" applyAlignment="1" applyProtection="1">
      <alignment horizontal="center" vertical="center"/>
    </xf>
    <xf numFmtId="0" fontId="21" fillId="0" borderId="0" xfId="4" applyAlignment="1" applyProtection="1">
      <alignment horizontal="right"/>
    </xf>
    <xf numFmtId="49" fontId="4" fillId="0" borderId="14" xfId="1" applyNumberFormat="1" applyFont="1" applyFill="1" applyBorder="1" applyAlignment="1" applyProtection="1">
      <alignment horizontal="center" vertical="center"/>
    </xf>
    <xf numFmtId="0" fontId="21" fillId="0" borderId="0" xfId="4" applyFont="1" applyAlignment="1" applyProtection="1">
      <alignment horizontal="right"/>
    </xf>
    <xf numFmtId="4" fontId="22" fillId="3" borderId="51" xfId="2" applyNumberFormat="1" applyFont="1" applyFill="1" applyBorder="1" applyAlignment="1" applyProtection="1">
      <alignment horizontal="left" vertical="center" wrapText="1"/>
    </xf>
    <xf numFmtId="3" fontId="22" fillId="3" borderId="52" xfId="2" applyNumberFormat="1" applyFont="1" applyFill="1" applyBorder="1" applyAlignment="1" applyProtection="1">
      <alignment horizontal="right" vertical="center" indent="1"/>
    </xf>
    <xf numFmtId="9" fontId="22" fillId="3" borderId="49" xfId="4" applyNumberFormat="1" applyFont="1" applyFill="1" applyBorder="1" applyAlignment="1" applyProtection="1">
      <alignment horizontal="right" vertical="center" indent="1"/>
    </xf>
    <xf numFmtId="9" fontId="22" fillId="3" borderId="52" xfId="2" applyNumberFormat="1" applyFont="1" applyFill="1" applyBorder="1" applyAlignment="1" applyProtection="1">
      <alignment horizontal="right" vertical="center" indent="1"/>
    </xf>
    <xf numFmtId="164" fontId="22" fillId="3" borderId="71" xfId="4" applyNumberFormat="1" applyFont="1" applyFill="1" applyBorder="1" applyAlignment="1" applyProtection="1">
      <alignment horizontal="right" vertical="center" indent="1"/>
    </xf>
    <xf numFmtId="0" fontId="23" fillId="0" borderId="0" xfId="4" applyFont="1" applyAlignment="1" applyProtection="1">
      <alignment vertical="top"/>
    </xf>
    <xf numFmtId="3" fontId="21" fillId="0" borderId="0" xfId="4" applyNumberFormat="1" applyProtection="1"/>
    <xf numFmtId="9" fontId="21" fillId="0" borderId="0" xfId="4" applyNumberFormat="1" applyProtection="1"/>
    <xf numFmtId="0" fontId="21" fillId="0" borderId="0" xfId="4" applyFill="1" applyProtection="1"/>
    <xf numFmtId="0" fontId="23" fillId="0" borderId="0" xfId="4" applyFont="1" applyProtection="1"/>
    <xf numFmtId="0" fontId="23" fillId="0" borderId="0" xfId="0" applyFont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27" fillId="5" borderId="38" xfId="0" applyFont="1" applyFill="1" applyBorder="1" applyAlignment="1" applyProtection="1">
      <alignment horizontal="left" vertical="center" wrapText="1"/>
    </xf>
    <xf numFmtId="3" fontId="27" fillId="5" borderId="30" xfId="0" applyNumberFormat="1" applyFont="1" applyFill="1" applyBorder="1" applyAlignment="1" applyProtection="1">
      <alignment horizontal="right" vertical="center" wrapText="1" indent="1"/>
    </xf>
    <xf numFmtId="3" fontId="27" fillId="5" borderId="30" xfId="0" applyNumberFormat="1" applyFont="1" applyFill="1" applyBorder="1" applyAlignment="1" applyProtection="1">
      <alignment horizontal="right" vertical="center" indent="1"/>
    </xf>
    <xf numFmtId="0" fontId="27" fillId="2" borderId="59" xfId="0" applyFont="1" applyFill="1" applyBorder="1" applyAlignment="1" applyProtection="1">
      <alignment horizontal="center" vertical="center" wrapText="1"/>
    </xf>
    <xf numFmtId="3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40" xfId="1" applyNumberFormat="1" applyFont="1" applyFill="1" applyBorder="1" applyAlignment="1" applyProtection="1">
      <alignment horizontal="right" vertical="center" wrapText="1" indent="1"/>
    </xf>
    <xf numFmtId="164" fontId="4" fillId="0" borderId="17" xfId="1" applyNumberFormat="1" applyFont="1" applyFill="1" applyBorder="1" applyAlignment="1" applyProtection="1">
      <alignment horizontal="right" vertical="center" wrapText="1" indent="1"/>
    </xf>
    <xf numFmtId="9" fontId="27" fillId="5" borderId="30" xfId="0" applyNumberFormat="1" applyFont="1" applyFill="1" applyBorder="1" applyAlignment="1" applyProtection="1">
      <alignment horizontal="right" vertical="center" wrapText="1" indent="1"/>
    </xf>
    <xf numFmtId="9" fontId="27" fillId="5" borderId="41" xfId="0" applyNumberFormat="1" applyFont="1" applyFill="1" applyBorder="1" applyAlignment="1" applyProtection="1">
      <alignment horizontal="right" vertical="center" indent="1"/>
    </xf>
    <xf numFmtId="164" fontId="27" fillId="5" borderId="41" xfId="0" applyNumberFormat="1" applyFont="1" applyFill="1" applyBorder="1" applyAlignment="1" applyProtection="1">
      <alignment horizontal="right" vertical="center" indent="1"/>
    </xf>
    <xf numFmtId="0" fontId="27" fillId="2" borderId="38" xfId="0" applyFont="1" applyFill="1" applyBorder="1" applyAlignment="1" applyProtection="1">
      <alignment horizontal="center"/>
    </xf>
    <xf numFmtId="49" fontId="29" fillId="0" borderId="14" xfId="1" applyNumberFormat="1" applyFont="1" applyFill="1" applyBorder="1" applyAlignment="1" applyProtection="1">
      <alignment horizontal="left" vertical="center" wrapText="1"/>
    </xf>
    <xf numFmtId="3" fontId="4" fillId="0" borderId="17" xfId="1" applyNumberFormat="1" applyFont="1" applyFill="1" applyBorder="1" applyAlignment="1" applyProtection="1">
      <alignment horizontal="right" vertical="center" wrapText="1" indent="1"/>
    </xf>
    <xf numFmtId="0" fontId="15" fillId="6" borderId="31" xfId="3" applyFont="1" applyFill="1" applyBorder="1" applyAlignment="1" applyProtection="1">
      <alignment horizontal="center" vertical="center" wrapText="1"/>
    </xf>
    <xf numFmtId="49" fontId="4" fillId="0" borderId="4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49" fontId="4" fillId="0" borderId="81" xfId="1" applyNumberFormat="1" applyFont="1" applyFill="1" applyBorder="1" applyAlignment="1" applyProtection="1">
      <alignment horizontal="left" vertical="center" wrapText="1"/>
    </xf>
    <xf numFmtId="3" fontId="4" fillId="0" borderId="81" xfId="1" applyNumberFormat="1" applyFont="1" applyFill="1" applyBorder="1" applyAlignment="1" applyProtection="1">
      <alignment horizontal="right" vertical="center" wrapText="1" indent="1"/>
    </xf>
    <xf numFmtId="3" fontId="4" fillId="0" borderId="93" xfId="1" applyNumberFormat="1" applyFont="1" applyFill="1" applyBorder="1" applyAlignment="1" applyProtection="1">
      <alignment horizontal="right" vertical="center" wrapText="1" indent="1"/>
    </xf>
    <xf numFmtId="0" fontId="31" fillId="0" borderId="74" xfId="3" applyFont="1" applyFill="1" applyBorder="1" applyAlignment="1" applyProtection="1">
      <alignment horizontal="left"/>
    </xf>
    <xf numFmtId="3" fontId="7" fillId="7" borderId="75" xfId="3" applyNumberFormat="1" applyFont="1" applyFill="1" applyBorder="1" applyAlignment="1" applyProtection="1">
      <alignment horizontal="right" vertical="center" indent="1"/>
    </xf>
    <xf numFmtId="3" fontId="7" fillId="7" borderId="77" xfId="3" applyNumberFormat="1" applyFont="1" applyFill="1" applyBorder="1" applyAlignment="1" applyProtection="1">
      <alignment horizontal="right" vertical="center" indent="1"/>
    </xf>
    <xf numFmtId="1" fontId="23" fillId="0" borderId="0" xfId="3" applyNumberFormat="1" applyFont="1" applyBorder="1" applyProtection="1"/>
    <xf numFmtId="3" fontId="23" fillId="0" borderId="0" xfId="3" applyNumberFormat="1" applyFont="1" applyBorder="1" applyAlignment="1" applyProtection="1">
      <alignment horizontal="right" vertical="center" indent="1"/>
    </xf>
    <xf numFmtId="1" fontId="30" fillId="0" borderId="0" xfId="3" applyNumberFormat="1" applyFont="1" applyBorder="1" applyProtection="1"/>
    <xf numFmtId="3" fontId="2" fillId="0" borderId="0" xfId="3" applyNumberFormat="1" applyBorder="1" applyProtection="1"/>
    <xf numFmtId="0" fontId="33" fillId="0" borderId="0" xfId="3" applyFont="1" applyProtection="1"/>
    <xf numFmtId="0" fontId="28" fillId="0" borderId="0" xfId="2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2" borderId="82" xfId="2" applyFont="1" applyFill="1" applyBorder="1" applyAlignment="1" applyProtection="1">
      <alignment horizontal="center" vertical="center"/>
    </xf>
    <xf numFmtId="0" fontId="7" fillId="2" borderId="83" xfId="2" applyFont="1" applyFill="1" applyBorder="1" applyAlignment="1" applyProtection="1">
      <alignment horizontal="center" vertical="center"/>
    </xf>
    <xf numFmtId="3" fontId="7" fillId="3" borderId="85" xfId="2" applyNumberFormat="1" applyFont="1" applyFill="1" applyBorder="1" applyAlignment="1" applyProtection="1">
      <alignment horizontal="right" vertical="center" indent="1"/>
    </xf>
    <xf numFmtId="0" fontId="23" fillId="0" borderId="0" xfId="0" applyFont="1" applyFill="1" applyAlignment="1" applyProtection="1"/>
    <xf numFmtId="0" fontId="0" fillId="0" borderId="0" xfId="0" applyFill="1" applyProtection="1"/>
    <xf numFmtId="0" fontId="7" fillId="2" borderId="84" xfId="2" applyFont="1" applyFill="1" applyBorder="1" applyAlignment="1" applyProtection="1">
      <alignment horizontal="center" vertical="center"/>
    </xf>
    <xf numFmtId="0" fontId="29" fillId="0" borderId="0" xfId="2" applyFont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60" xfId="2" applyFont="1" applyFill="1" applyBorder="1" applyAlignment="1" applyProtection="1">
      <alignment horizontal="center" vertical="center"/>
    </xf>
    <xf numFmtId="0" fontId="7" fillId="3" borderId="44" xfId="1" applyFont="1" applyFill="1" applyBorder="1" applyAlignment="1" applyProtection="1">
      <alignment horizontal="center" vertical="center" wrapText="1"/>
    </xf>
    <xf numFmtId="0" fontId="22" fillId="2" borderId="0" xfId="2" applyFont="1" applyFill="1" applyBorder="1" applyAlignment="1" applyProtection="1">
      <alignment horizontal="center" vertical="center"/>
    </xf>
    <xf numFmtId="9" fontId="15" fillId="3" borderId="105" xfId="1" applyNumberFormat="1" applyFont="1" applyFill="1" applyBorder="1" applyAlignment="1" applyProtection="1">
      <alignment horizontal="right" vertical="center" indent="1"/>
    </xf>
    <xf numFmtId="0" fontId="14" fillId="0" borderId="0" xfId="1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0" xfId="0" applyFont="1" applyFill="1" applyBorder="1" applyProtection="1"/>
    <xf numFmtId="0" fontId="35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 indent="1"/>
    </xf>
    <xf numFmtId="0" fontId="7" fillId="0" borderId="0" xfId="1" applyFont="1" applyFill="1" applyBorder="1" applyAlignment="1" applyProtection="1">
      <alignment horizontal="center" vertical="center" wrapText="1"/>
    </xf>
    <xf numFmtId="0" fontId="19" fillId="0" borderId="0" xfId="1" applyFont="1" applyFill="1" applyBorder="1" applyAlignment="1" applyProtection="1">
      <alignment horizontal="left" vertical="center"/>
    </xf>
    <xf numFmtId="3" fontId="7" fillId="0" borderId="0" xfId="2" applyNumberFormat="1" applyFont="1" applyFill="1" applyBorder="1" applyAlignment="1" applyProtection="1">
      <alignment horizontal="center" vertical="center"/>
    </xf>
    <xf numFmtId="0" fontId="2" fillId="0" borderId="0" xfId="3" applyFill="1" applyBorder="1" applyProtection="1"/>
    <xf numFmtId="3" fontId="7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3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 applyProtection="1">
      <alignment horizontal="left" vertical="center"/>
    </xf>
    <xf numFmtId="3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0" xfId="3" applyFont="1" applyFill="1" applyBorder="1" applyAlignment="1" applyProtection="1">
      <alignment wrapText="1"/>
    </xf>
    <xf numFmtId="0" fontId="4" fillId="0" borderId="0" xfId="1" quotePrefix="1" applyFont="1" applyFill="1" applyBorder="1" applyAlignment="1" applyProtection="1">
      <alignment horizontal="left" vertical="center" wrapText="1"/>
    </xf>
    <xf numFmtId="0" fontId="22" fillId="2" borderId="46" xfId="2" applyFont="1" applyFill="1" applyBorder="1" applyAlignment="1" applyProtection="1">
      <alignment vertical="center"/>
    </xf>
    <xf numFmtId="0" fontId="34" fillId="13" borderId="0" xfId="0" applyFont="1" applyFill="1" applyProtection="1"/>
    <xf numFmtId="0" fontId="34" fillId="0" borderId="0" xfId="0" applyFont="1"/>
    <xf numFmtId="0" fontId="5" fillId="0" borderId="0" xfId="1" applyFont="1" applyFill="1" applyAlignment="1" applyProtection="1">
      <alignment horizontal="left" vertical="center"/>
    </xf>
    <xf numFmtId="0" fontId="7" fillId="3" borderId="45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39" xfId="1" applyNumberFormat="1" applyFont="1" applyFill="1" applyBorder="1" applyAlignment="1" applyProtection="1">
      <alignment horizontal="right" vertical="center"/>
    </xf>
    <xf numFmtId="0" fontId="7" fillId="3" borderId="31" xfId="1" applyFont="1" applyFill="1" applyBorder="1" applyAlignment="1" applyProtection="1">
      <alignment horizontal="center" vertical="center" wrapText="1"/>
    </xf>
    <xf numFmtId="49" fontId="4" fillId="0" borderId="72" xfId="1" applyNumberFormat="1" applyFont="1" applyFill="1" applyBorder="1" applyAlignment="1" applyProtection="1">
      <alignment horizontal="left" vertical="center" wrapText="1"/>
    </xf>
    <xf numFmtId="3" fontId="4" fillId="0" borderId="72" xfId="1" applyNumberFormat="1" applyFont="1" applyFill="1" applyBorder="1" applyAlignment="1" applyProtection="1">
      <alignment horizontal="right" vertical="center" wrapText="1" indent="1"/>
    </xf>
    <xf numFmtId="3" fontId="4" fillId="0" borderId="113" xfId="1" applyNumberFormat="1" applyFont="1" applyFill="1" applyBorder="1" applyAlignment="1" applyProtection="1">
      <alignment horizontal="right" vertical="center" wrapText="1" indent="1"/>
    </xf>
    <xf numFmtId="49" fontId="4" fillId="0" borderId="114" xfId="1" applyNumberFormat="1" applyFont="1" applyFill="1" applyBorder="1" applyAlignment="1" applyProtection="1">
      <alignment horizontal="left" vertical="center" wrapText="1"/>
    </xf>
    <xf numFmtId="3" fontId="4" fillId="0" borderId="114" xfId="1" applyNumberFormat="1" applyFont="1" applyFill="1" applyBorder="1" applyAlignment="1" applyProtection="1">
      <alignment horizontal="right" vertical="center" wrapText="1" indent="1"/>
    </xf>
    <xf numFmtId="3" fontId="4" fillId="0" borderId="115" xfId="1" applyNumberFormat="1" applyFont="1" applyFill="1" applyBorder="1" applyAlignment="1" applyProtection="1">
      <alignment horizontal="right" vertical="center" wrapText="1" indent="1"/>
    </xf>
    <xf numFmtId="0" fontId="34" fillId="0" borderId="0" xfId="0" applyFont="1" applyFill="1" applyProtection="1"/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0" fontId="7" fillId="3" borderId="64" xfId="1" applyFont="1" applyFill="1" applyBorder="1" applyAlignment="1" applyProtection="1">
      <alignment horizontal="center" vertical="center" wrapText="1"/>
    </xf>
    <xf numFmtId="3" fontId="14" fillId="3" borderId="46" xfId="1" applyNumberFormat="1" applyFont="1" applyFill="1" applyBorder="1" applyAlignment="1" applyProtection="1">
      <alignment horizontal="right" vertical="center"/>
    </xf>
    <xf numFmtId="0" fontId="7" fillId="3" borderId="48" xfId="1" applyFont="1" applyFill="1" applyBorder="1" applyAlignment="1" applyProtection="1">
      <alignment horizontal="center" vertical="center" wrapText="1"/>
    </xf>
    <xf numFmtId="0" fontId="7" fillId="3" borderId="6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wrapText="1" indent="1"/>
    </xf>
    <xf numFmtId="0" fontId="7" fillId="3" borderId="0" xfId="1" applyFont="1" applyFill="1" applyBorder="1" applyAlignment="1" applyProtection="1">
      <alignment horizontal="center" vertical="center" wrapText="1"/>
    </xf>
    <xf numFmtId="0" fontId="1" fillId="0" borderId="0" xfId="10" applyProtection="1"/>
    <xf numFmtId="0" fontId="1" fillId="0" borderId="0" xfId="10" applyFill="1" applyBorder="1" applyProtection="1"/>
    <xf numFmtId="0" fontId="1" fillId="0" borderId="0" xfId="10" applyFill="1" applyBorder="1" applyAlignment="1" applyProtection="1">
      <alignment wrapText="1"/>
    </xf>
    <xf numFmtId="0" fontId="37" fillId="0" borderId="0" xfId="10" applyFont="1" applyFill="1" applyBorder="1" applyAlignment="1" applyProtection="1">
      <alignment wrapText="1"/>
    </xf>
    <xf numFmtId="3" fontId="14" fillId="3" borderId="25" xfId="1" applyNumberFormat="1" applyFont="1" applyFill="1" applyBorder="1" applyAlignment="1" applyProtection="1">
      <alignment horizontal="left" vertical="center" indent="1"/>
    </xf>
    <xf numFmtId="0" fontId="1" fillId="0" borderId="0" xfId="10" applyAlignment="1" applyProtection="1">
      <alignment wrapText="1"/>
    </xf>
    <xf numFmtId="0" fontId="1" fillId="0" borderId="0" xfId="10" applyAlignment="1" applyProtection="1">
      <alignment horizontal="left"/>
    </xf>
    <xf numFmtId="3" fontId="1" fillId="0" borderId="0" xfId="10" applyNumberFormat="1" applyProtection="1"/>
    <xf numFmtId="4" fontId="1" fillId="0" borderId="0" xfId="10" applyNumberFormat="1" applyProtection="1"/>
    <xf numFmtId="0" fontId="23" fillId="0" borderId="0" xfId="0" applyFont="1" applyAlignment="1" applyProtection="1">
      <alignment horizontal="center" wrapText="1"/>
    </xf>
    <xf numFmtId="0" fontId="4" fillId="0" borderId="20" xfId="1" applyFont="1" applyBorder="1" applyAlignment="1" applyProtection="1">
      <alignment horizontal="left" vertical="center" indent="1"/>
    </xf>
    <xf numFmtId="0" fontId="4" fillId="0" borderId="20" xfId="1" applyFont="1" applyBorder="1" applyAlignment="1">
      <alignment horizontal="left" vertical="center" indent="1"/>
    </xf>
    <xf numFmtId="49" fontId="4" fillId="0" borderId="0" xfId="1" applyNumberFormat="1" applyFont="1" applyFill="1" applyBorder="1" applyAlignment="1" applyProtection="1">
      <alignment horizontal="left" vertical="center" wrapText="1"/>
    </xf>
    <xf numFmtId="3" fontId="22" fillId="3" borderId="84" xfId="2" applyNumberFormat="1" applyFont="1" applyFill="1" applyBorder="1" applyAlignment="1">
      <alignment horizontal="right" vertical="center" indent="1"/>
    </xf>
    <xf numFmtId="166" fontId="22" fillId="3" borderId="49" xfId="0" applyNumberFormat="1" applyFont="1" applyFill="1" applyBorder="1" applyAlignment="1">
      <alignment horizontal="right" vertical="center" indent="1"/>
    </xf>
    <xf numFmtId="3" fontId="22" fillId="3" borderId="49" xfId="0" applyNumberFormat="1" applyFont="1" applyFill="1" applyBorder="1" applyAlignment="1">
      <alignment horizontal="right" vertical="center" indent="1"/>
    </xf>
    <xf numFmtId="166" fontId="22" fillId="3" borderId="52" xfId="0" applyNumberFormat="1" applyFont="1" applyFill="1" applyBorder="1" applyAlignment="1">
      <alignment horizontal="right" vertical="center" indent="1"/>
    </xf>
    <xf numFmtId="0" fontId="0" fillId="0" borderId="56" xfId="0" applyBorder="1" applyAlignment="1">
      <alignment horizontal="left" vertical="center"/>
    </xf>
    <xf numFmtId="3" fontId="0" fillId="0" borderId="72" xfId="0" applyNumberFormat="1" applyBorder="1" applyAlignment="1">
      <alignment horizontal="right" vertical="center" indent="1"/>
    </xf>
    <xf numFmtId="166" fontId="0" fillId="0" borderId="72" xfId="0" applyNumberFormat="1" applyBorder="1" applyAlignment="1">
      <alignment horizontal="right" vertical="center" indent="1"/>
    </xf>
    <xf numFmtId="166" fontId="0" fillId="0" borderId="113" xfId="0" applyNumberFormat="1" applyBorder="1" applyAlignment="1">
      <alignment horizontal="right" vertical="center" indent="1"/>
    </xf>
    <xf numFmtId="0" fontId="21" fillId="0" borderId="73" xfId="0" applyFont="1" applyFill="1" applyBorder="1" applyAlignment="1">
      <alignment horizontal="left" vertical="center"/>
    </xf>
    <xf numFmtId="3" fontId="0" fillId="0" borderId="75" xfId="0" applyNumberFormat="1" applyFill="1" applyBorder="1" applyAlignment="1">
      <alignment horizontal="right" vertical="center" indent="1"/>
    </xf>
    <xf numFmtId="166" fontId="0" fillId="0" borderId="75" xfId="0" applyNumberFormat="1" applyFill="1" applyBorder="1" applyAlignment="1">
      <alignment horizontal="right" vertical="center" indent="1"/>
    </xf>
    <xf numFmtId="166" fontId="0" fillId="0" borderId="77" xfId="0" applyNumberFormat="1" applyBorder="1" applyAlignment="1">
      <alignment horizontal="right" vertical="center" indent="1"/>
    </xf>
    <xf numFmtId="2" fontId="4" fillId="0" borderId="0" xfId="1" applyNumberFormat="1" applyFont="1" applyFill="1" applyBorder="1" applyAlignment="1" applyProtection="1">
      <alignment horizontal="righ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14" fillId="3" borderId="57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3" fontId="14" fillId="3" borderId="63" xfId="1" applyNumberFormat="1" applyFont="1" applyFill="1" applyBorder="1" applyAlignment="1" applyProtection="1">
      <alignment horizontal="right" vertical="center" indent="1"/>
    </xf>
    <xf numFmtId="3" fontId="14" fillId="3" borderId="117" xfId="1" applyNumberFormat="1" applyFont="1" applyFill="1" applyBorder="1" applyAlignment="1" applyProtection="1">
      <alignment horizontal="right" vertical="center" indent="1"/>
    </xf>
    <xf numFmtId="3" fontId="14" fillId="3" borderId="52" xfId="1" applyNumberFormat="1" applyFont="1" applyFill="1" applyBorder="1" applyAlignment="1" applyProtection="1">
      <alignment horizontal="right" vertical="center" indent="1"/>
    </xf>
    <xf numFmtId="167" fontId="7" fillId="3" borderId="82" xfId="2" applyNumberFormat="1" applyFont="1" applyFill="1" applyBorder="1" applyAlignment="1" applyProtection="1">
      <alignment horizontal="left" vertical="center" wrapText="1"/>
    </xf>
    <xf numFmtId="167" fontId="22" fillId="3" borderId="51" xfId="2" applyNumberFormat="1" applyFont="1" applyFill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 inden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>
      <alignment horizontal="center"/>
    </xf>
    <xf numFmtId="168" fontId="21" fillId="0" borderId="75" xfId="0" applyNumberFormat="1" applyFont="1" applyBorder="1" applyAlignment="1">
      <alignment horizontal="center"/>
    </xf>
    <xf numFmtId="168" fontId="21" fillId="0" borderId="76" xfId="0" applyNumberFormat="1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68" fontId="21" fillId="0" borderId="77" xfId="0" applyNumberFormat="1" applyFont="1" applyBorder="1" applyAlignment="1">
      <alignment horizontal="center"/>
    </xf>
    <xf numFmtId="168" fontId="21" fillId="0" borderId="120" xfId="0" applyNumberFormat="1" applyFont="1" applyBorder="1" applyAlignment="1">
      <alignment horizontal="center"/>
    </xf>
    <xf numFmtId="4" fontId="22" fillId="3" borderId="86" xfId="2" applyNumberFormat="1" applyFont="1" applyFill="1" applyBorder="1" applyAlignment="1">
      <alignment horizontal="center" vertical="center" wrapText="1"/>
    </xf>
    <xf numFmtId="3" fontId="22" fillId="3" borderId="121" xfId="2" applyNumberFormat="1" applyFont="1" applyFill="1" applyBorder="1" applyAlignment="1">
      <alignment horizontal="right" vertical="center" indent="1"/>
    </xf>
    <xf numFmtId="3" fontId="0" fillId="0" borderId="113" xfId="0" applyNumberFormat="1" applyBorder="1" applyAlignment="1">
      <alignment horizontal="right" vertical="center" indent="1"/>
    </xf>
    <xf numFmtId="0" fontId="0" fillId="0" borderId="73" xfId="0" applyBorder="1" applyAlignment="1">
      <alignment horizontal="left" vertical="center"/>
    </xf>
    <xf numFmtId="3" fontId="0" fillId="0" borderId="77" xfId="0" applyNumberFormat="1" applyBorder="1" applyAlignment="1">
      <alignment horizontal="right" vertical="center" indent="1"/>
    </xf>
    <xf numFmtId="165" fontId="23" fillId="10" borderId="108" xfId="6" applyNumberFormat="1" applyFont="1" applyFill="1" applyBorder="1" applyAlignment="1" applyProtection="1">
      <alignment horizontal="left" vertical="center" wrapText="1"/>
    </xf>
    <xf numFmtId="165" fontId="23" fillId="10" borderId="109" xfId="6" applyNumberFormat="1" applyFont="1" applyFill="1" applyBorder="1" applyAlignment="1" applyProtection="1">
      <alignment horizontal="left" vertical="center" wrapText="1"/>
    </xf>
    <xf numFmtId="0" fontId="7" fillId="12" borderId="0" xfId="7" applyFill="1" applyBorder="1" applyAlignment="1" applyProtection="1">
      <alignment horizontal="left" vertical="center" wrapText="1"/>
    </xf>
    <xf numFmtId="0" fontId="7" fillId="12" borderId="67" xfId="7" applyFill="1" applyAlignment="1" applyProtection="1">
      <alignment horizontal="left" vertical="center" wrapText="1"/>
    </xf>
    <xf numFmtId="0" fontId="7" fillId="12" borderId="38" xfId="7" applyFill="1" applyBorder="1" applyAlignment="1" applyProtection="1">
      <alignment horizontal="left" vertical="center" wrapText="1"/>
    </xf>
    <xf numFmtId="0" fontId="7" fillId="12" borderId="36" xfId="7" applyFill="1" applyBorder="1" applyAlignment="1" applyProtection="1">
      <alignment horizontal="left" vertical="center" wrapText="1"/>
    </xf>
    <xf numFmtId="165" fontId="23" fillId="10" borderId="110" xfId="6" applyNumberFormat="1" applyFont="1" applyFill="1" applyBorder="1" applyAlignment="1" applyProtection="1">
      <alignment horizontal="left" vertical="center" wrapText="1"/>
    </xf>
    <xf numFmtId="165" fontId="23" fillId="10" borderId="0" xfId="6" applyNumberFormat="1" applyFont="1" applyFill="1" applyBorder="1" applyAlignment="1" applyProtection="1">
      <alignment horizontal="left" vertical="center" wrapText="1"/>
    </xf>
    <xf numFmtId="165" fontId="23" fillId="10" borderId="97" xfId="6" applyNumberFormat="1" applyFont="1" applyFill="1" applyBorder="1" applyAlignment="1" applyProtection="1">
      <alignment horizontal="left" vertical="center" wrapText="1"/>
    </xf>
    <xf numFmtId="0" fontId="4" fillId="0" borderId="20" xfId="1" applyFont="1" applyBorder="1" applyAlignment="1" applyProtection="1">
      <alignment horizontal="left" vertical="center" indent="1"/>
    </xf>
    <xf numFmtId="0" fontId="7" fillId="3" borderId="7" xfId="1" applyFont="1" applyFill="1" applyBorder="1" applyAlignment="1" applyProtection="1">
      <alignment horizontal="left" vertical="center" indent="1"/>
    </xf>
    <xf numFmtId="0" fontId="4" fillId="0" borderId="20" xfId="1" applyFont="1" applyBorder="1" applyAlignment="1" applyProtection="1">
      <alignment horizontal="left" vertical="center" wrapText="1" indent="1"/>
    </xf>
    <xf numFmtId="0" fontId="4" fillId="0" borderId="24" xfId="1" applyFont="1" applyBorder="1" applyAlignment="1" applyProtection="1">
      <alignment horizontal="left" vertical="center" indent="1"/>
    </xf>
    <xf numFmtId="0" fontId="8" fillId="2" borderId="2" xfId="2" applyFont="1" applyFill="1" applyBorder="1" applyAlignment="1" applyProtection="1">
      <alignment horizontal="center" vertical="center"/>
    </xf>
    <xf numFmtId="3" fontId="8" fillId="2" borderId="3" xfId="2" applyNumberFormat="1" applyFont="1" applyFill="1" applyBorder="1" applyAlignment="1" applyProtection="1">
      <alignment horizontal="center" vertical="center"/>
    </xf>
    <xf numFmtId="3" fontId="8" fillId="2" borderId="4" xfId="2" applyNumberFormat="1" applyFont="1" applyFill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left" vertical="center" indent="1"/>
    </xf>
    <xf numFmtId="0" fontId="4" fillId="0" borderId="20" xfId="1" applyFont="1" applyFill="1" applyBorder="1" applyAlignment="1" applyProtection="1">
      <alignment horizontal="left" vertical="center" wrapText="1" indent="1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3" fontId="8" fillId="2" borderId="6" xfId="2" applyNumberFormat="1" applyFont="1" applyFill="1" applyBorder="1" applyAlignment="1" applyProtection="1">
      <alignment horizontal="center" vertical="center"/>
    </xf>
    <xf numFmtId="3" fontId="8" fillId="2" borderId="9" xfId="2" applyNumberFormat="1" applyFont="1" applyFill="1" applyBorder="1" applyAlignment="1" applyProtection="1">
      <alignment horizontal="center" vertical="center"/>
    </xf>
    <xf numFmtId="3" fontId="8" fillId="2" borderId="7" xfId="2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3" fontId="8" fillId="2" borderId="63" xfId="2" applyNumberFormat="1" applyFont="1" applyFill="1" applyBorder="1" applyAlignment="1" applyProtection="1">
      <alignment horizontal="center" vertical="center" wrapText="1"/>
    </xf>
    <xf numFmtId="3" fontId="8" fillId="2" borderId="37" xfId="2" applyNumberFormat="1" applyFont="1" applyFill="1" applyBorder="1" applyAlignment="1" applyProtection="1">
      <alignment horizontal="center" vertical="center" wrapText="1"/>
    </xf>
    <xf numFmtId="0" fontId="7" fillId="2" borderId="6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 wrapText="1"/>
    </xf>
    <xf numFmtId="0" fontId="9" fillId="2" borderId="102" xfId="2" applyFont="1" applyFill="1" applyBorder="1" applyAlignment="1" applyProtection="1">
      <alignment horizontal="center" vertical="center" wrapText="1"/>
    </xf>
    <xf numFmtId="0" fontId="7" fillId="3" borderId="104" xfId="1" applyFont="1" applyFill="1" applyBorder="1" applyAlignment="1" applyProtection="1">
      <alignment horizontal="left" vertical="center" indent="1"/>
    </xf>
    <xf numFmtId="0" fontId="4" fillId="0" borderId="13" xfId="1" applyFont="1" applyBorder="1" applyAlignment="1" applyProtection="1">
      <alignment horizontal="left" vertical="center" wrapText="1" inden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1" xfId="1" applyFont="1" applyFill="1" applyBorder="1" applyAlignment="1" applyProtection="1">
      <alignment horizontal="center" vertical="center" wrapText="1"/>
    </xf>
    <xf numFmtId="0" fontId="7" fillId="3" borderId="45" xfId="1" applyFont="1" applyFill="1" applyBorder="1" applyAlignment="1" applyProtection="1">
      <alignment horizontal="center" vertical="center" wrapText="1"/>
    </xf>
    <xf numFmtId="0" fontId="7" fillId="3" borderId="29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7" fillId="3" borderId="112" xfId="1" applyFont="1" applyFill="1" applyBorder="1" applyAlignment="1" applyProtection="1">
      <alignment horizontal="center" vertical="center" wrapText="1"/>
    </xf>
    <xf numFmtId="0" fontId="7" fillId="3" borderId="100" xfId="1" applyFont="1" applyFill="1" applyBorder="1" applyAlignment="1" applyProtection="1">
      <alignment horizontal="center" vertical="center" wrapText="1"/>
    </xf>
    <xf numFmtId="3" fontId="14" fillId="3" borderId="25" xfId="1" applyNumberFormat="1" applyFont="1" applyFill="1" applyBorder="1" applyAlignment="1" applyProtection="1">
      <alignment horizontal="left" vertical="center"/>
    </xf>
    <xf numFmtId="3" fontId="14" fillId="3" borderId="34" xfId="1" applyNumberFormat="1" applyFont="1" applyFill="1" applyBorder="1" applyAlignment="1" applyProtection="1">
      <alignment horizontal="left" vertical="center"/>
    </xf>
    <xf numFmtId="3" fontId="14" fillId="3" borderId="32" xfId="1" applyNumberFormat="1" applyFont="1" applyFill="1" applyBorder="1" applyAlignment="1" applyProtection="1">
      <alignment horizontal="left" vertical="center"/>
    </xf>
    <xf numFmtId="3" fontId="14" fillId="3" borderId="116" xfId="1" applyNumberFormat="1" applyFont="1" applyFill="1" applyBorder="1" applyAlignment="1" applyProtection="1">
      <alignment horizontal="left" vertical="center"/>
    </xf>
    <xf numFmtId="0" fontId="7" fillId="3" borderId="64" xfId="1" applyFont="1" applyFill="1" applyBorder="1" applyAlignment="1" applyProtection="1">
      <alignment horizontal="center" vertical="center" wrapText="1"/>
    </xf>
    <xf numFmtId="0" fontId="7" fillId="3" borderId="67" xfId="1" applyFont="1" applyFill="1" applyBorder="1" applyAlignment="1" applyProtection="1">
      <alignment horizontal="center" vertical="center" wrapText="1"/>
    </xf>
    <xf numFmtId="1" fontId="7" fillId="2" borderId="37" xfId="2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3" borderId="111" xfId="1" applyFont="1" applyFill="1" applyBorder="1" applyAlignment="1" applyProtection="1">
      <alignment horizontal="center" vertical="center" wrapText="1"/>
    </xf>
    <xf numFmtId="3" fontId="14" fillId="3" borderId="29" xfId="1" applyNumberFormat="1" applyFont="1" applyFill="1" applyBorder="1" applyAlignment="1" applyProtection="1">
      <alignment horizontal="left" vertical="center"/>
    </xf>
    <xf numFmtId="3" fontId="7" fillId="2" borderId="0" xfId="2" applyNumberFormat="1" applyFont="1" applyFill="1" applyBorder="1" applyAlignment="1" applyProtection="1">
      <alignment horizontal="center" vertical="center" wrapText="1"/>
    </xf>
    <xf numFmtId="3" fontId="7" fillId="2" borderId="67" xfId="2" applyNumberFormat="1" applyFont="1" applyFill="1" applyBorder="1" applyAlignment="1" applyProtection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center"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3" fontId="7" fillId="2" borderId="67" xfId="2" applyNumberFormat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7" fillId="3" borderId="7" xfId="1" applyFont="1" applyFill="1" applyBorder="1" applyAlignment="1" applyProtection="1">
      <alignment horizontal="left" vertical="center" wrapText="1"/>
    </xf>
    <xf numFmtId="0" fontId="7" fillId="3" borderId="31" xfId="1" applyFont="1" applyFill="1" applyBorder="1" applyAlignment="1" applyProtection="1">
      <alignment horizontal="center" vertical="center" wrapText="1"/>
    </xf>
    <xf numFmtId="0" fontId="7" fillId="3" borderId="30" xfId="1" applyFont="1" applyFill="1" applyBorder="1" applyAlignment="1" applyProtection="1">
      <alignment horizontal="center" vertical="center" wrapText="1"/>
    </xf>
    <xf numFmtId="0" fontId="7" fillId="3" borderId="35" xfId="1" applyFont="1" applyFill="1" applyBorder="1" applyAlignment="1" applyProtection="1">
      <alignment horizontal="center" vertical="center" wrapText="1"/>
    </xf>
    <xf numFmtId="0" fontId="7" fillId="3" borderId="44" xfId="1" applyFont="1" applyFill="1" applyBorder="1" applyAlignment="1" applyProtection="1">
      <alignment horizontal="center" vertical="center" wrapText="1"/>
    </xf>
    <xf numFmtId="0" fontId="7" fillId="3" borderId="38" xfId="1" applyFont="1" applyFill="1" applyBorder="1" applyAlignment="1" applyProtection="1">
      <alignment horizontal="center" vertical="center" wrapText="1"/>
    </xf>
    <xf numFmtId="0" fontId="7" fillId="3" borderId="36" xfId="1" applyFont="1" applyFill="1" applyBorder="1" applyAlignment="1" applyProtection="1">
      <alignment horizontal="center" vertical="center" wrapText="1"/>
    </xf>
    <xf numFmtId="3" fontId="7" fillId="2" borderId="38" xfId="2" applyNumberFormat="1" applyFont="1" applyFill="1" applyBorder="1" applyAlignment="1" applyProtection="1">
      <alignment horizontal="center" vertical="center"/>
    </xf>
    <xf numFmtId="3" fontId="7" fillId="2" borderId="36" xfId="2" applyNumberFormat="1" applyFont="1" applyFill="1" applyBorder="1" applyAlignment="1" applyProtection="1">
      <alignment horizontal="center" vertical="center"/>
    </xf>
    <xf numFmtId="3" fontId="7" fillId="2" borderId="30" xfId="2" applyNumberFormat="1" applyFont="1" applyFill="1" applyBorder="1" applyAlignment="1" applyProtection="1">
      <alignment horizontal="center" vertical="center"/>
    </xf>
    <xf numFmtId="3" fontId="7" fillId="2" borderId="35" xfId="2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right" vertical="center" wrapText="1"/>
    </xf>
    <xf numFmtId="0" fontId="7" fillId="3" borderId="50" xfId="1" applyFont="1" applyFill="1" applyBorder="1" applyAlignment="1" applyProtection="1">
      <alignment horizontal="right" vertical="center" wrapText="1"/>
    </xf>
    <xf numFmtId="3" fontId="14" fillId="3" borderId="39" xfId="1" applyNumberFormat="1" applyFont="1" applyFill="1" applyBorder="1" applyAlignment="1" applyProtection="1">
      <alignment horizontal="right" vertical="center"/>
    </xf>
    <xf numFmtId="3" fontId="14" fillId="3" borderId="119" xfId="1" applyNumberFormat="1" applyFont="1" applyFill="1" applyBorder="1" applyAlignment="1" applyProtection="1">
      <alignment horizontal="right" vertical="center"/>
    </xf>
    <xf numFmtId="4" fontId="4" fillId="0" borderId="56" xfId="1" applyNumberFormat="1" applyFont="1" applyFill="1" applyBorder="1" applyAlignment="1" applyProtection="1">
      <alignment horizontal="center" vertical="center"/>
    </xf>
    <xf numFmtId="4" fontId="4" fillId="0" borderId="66" xfId="1" applyNumberFormat="1" applyFont="1" applyFill="1" applyBorder="1" applyAlignment="1" applyProtection="1">
      <alignment horizontal="center" vertical="center"/>
    </xf>
    <xf numFmtId="3" fontId="14" fillId="3" borderId="64" xfId="1" applyNumberFormat="1" applyFont="1" applyFill="1" applyBorder="1" applyAlignment="1" applyProtection="1">
      <alignment horizontal="right" vertical="center"/>
    </xf>
    <xf numFmtId="3" fontId="14" fillId="3" borderId="46" xfId="1" applyNumberFormat="1" applyFont="1" applyFill="1" applyBorder="1" applyAlignment="1" applyProtection="1">
      <alignment horizontal="right" vertical="center"/>
    </xf>
    <xf numFmtId="3" fontId="14" fillId="3" borderId="118" xfId="1" applyNumberFormat="1" applyFont="1" applyFill="1" applyBorder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left" vertical="center" wrapText="1"/>
    </xf>
    <xf numFmtId="0" fontId="4" fillId="0" borderId="22" xfId="1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7" fillId="2" borderId="38" xfId="2" applyFont="1" applyFill="1" applyBorder="1" applyAlignment="1" applyProtection="1">
      <alignment horizontal="center" vertical="center" wrapText="1"/>
    </xf>
    <xf numFmtId="0" fontId="7" fillId="2" borderId="41" xfId="2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left" vertical="center" wrapText="1"/>
    </xf>
    <xf numFmtId="1" fontId="7" fillId="2" borderId="45" xfId="2" applyNumberFormat="1" applyFont="1" applyFill="1" applyBorder="1" applyAlignment="1" applyProtection="1">
      <alignment horizontal="center" vertical="center"/>
    </xf>
    <xf numFmtId="1" fontId="7" fillId="2" borderId="36" xfId="2" applyNumberFormat="1" applyFont="1" applyFill="1" applyBorder="1" applyAlignment="1" applyProtection="1">
      <alignment horizontal="center" vertical="center"/>
    </xf>
    <xf numFmtId="1" fontId="7" fillId="2" borderId="41" xfId="2" applyNumberFormat="1" applyFont="1" applyFill="1" applyBorder="1" applyAlignment="1" applyProtection="1">
      <alignment horizontal="center" vertical="center"/>
    </xf>
    <xf numFmtId="1" fontId="7" fillId="2" borderId="0" xfId="2" applyNumberFormat="1" applyFont="1" applyFill="1" applyBorder="1" applyAlignment="1" applyProtection="1">
      <alignment horizontal="center" vertical="center"/>
    </xf>
    <xf numFmtId="1" fontId="7" fillId="2" borderId="46" xfId="2" applyNumberFormat="1" applyFont="1" applyFill="1" applyBorder="1" applyAlignment="1" applyProtection="1">
      <alignment horizontal="center" vertical="center"/>
    </xf>
    <xf numFmtId="1" fontId="7" fillId="2" borderId="47" xfId="2" applyNumberFormat="1" applyFont="1" applyFill="1" applyBorder="1" applyAlignment="1" applyProtection="1">
      <alignment horizontal="center" vertical="center"/>
    </xf>
    <xf numFmtId="1" fontId="7" fillId="2" borderId="48" xfId="2" applyNumberFormat="1" applyFont="1" applyFill="1" applyBorder="1" applyAlignment="1" applyProtection="1">
      <alignment horizontal="center" vertical="center"/>
    </xf>
    <xf numFmtId="1" fontId="7" fillId="2" borderId="38" xfId="2" applyNumberFormat="1" applyFont="1" applyFill="1" applyBorder="1" applyAlignment="1" applyProtection="1">
      <alignment horizontal="center" vertical="center"/>
    </xf>
    <xf numFmtId="0" fontId="22" fillId="2" borderId="46" xfId="2" applyFont="1" applyFill="1" applyBorder="1" applyAlignment="1" applyProtection="1">
      <alignment horizontal="center" vertical="center"/>
    </xf>
    <xf numFmtId="0" fontId="22" fillId="2" borderId="48" xfId="2" applyFont="1" applyFill="1" applyBorder="1" applyAlignment="1" applyProtection="1">
      <alignment horizontal="center" vertical="center"/>
    </xf>
    <xf numFmtId="0" fontId="22" fillId="2" borderId="45" xfId="2" applyFont="1" applyFill="1" applyBorder="1" applyAlignment="1" applyProtection="1">
      <alignment horizontal="center" vertical="center"/>
    </xf>
    <xf numFmtId="0" fontId="22" fillId="2" borderId="67" xfId="2" applyFont="1" applyFill="1" applyBorder="1" applyAlignment="1" applyProtection="1">
      <alignment horizontal="center" vertical="center"/>
    </xf>
    <xf numFmtId="0" fontId="22" fillId="2" borderId="39" xfId="2" applyFont="1" applyFill="1" applyBorder="1" applyAlignment="1" applyProtection="1">
      <alignment horizontal="center" vertical="center"/>
    </xf>
    <xf numFmtId="0" fontId="22" fillId="2" borderId="64" xfId="2" applyFont="1" applyFill="1" applyBorder="1" applyAlignment="1" applyProtection="1">
      <alignment horizontal="center" vertical="center"/>
    </xf>
    <xf numFmtId="0" fontId="22" fillId="2" borderId="47" xfId="2" applyFont="1" applyFill="1" applyBorder="1" applyAlignment="1" applyProtection="1">
      <alignment horizontal="center" vertical="center"/>
    </xf>
    <xf numFmtId="0" fontId="22" fillId="2" borderId="0" xfId="2" applyFont="1" applyFill="1" applyBorder="1" applyAlignment="1" applyProtection="1">
      <alignment horizontal="center" vertical="center"/>
    </xf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67" xfId="0" applyFont="1" applyFill="1" applyBorder="1" applyAlignment="1" applyProtection="1">
      <alignment horizontal="center" vertical="center" wrapText="1"/>
    </xf>
    <xf numFmtId="0" fontId="27" fillId="2" borderId="39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31" fillId="0" borderId="56" xfId="3" applyFont="1" applyFill="1" applyBorder="1" applyAlignment="1" applyProtection="1">
      <alignment horizontal="center" vertical="center" textRotation="90"/>
    </xf>
    <xf numFmtId="0" fontId="15" fillId="6" borderId="30" xfId="3" applyFont="1" applyFill="1" applyBorder="1" applyAlignment="1" applyProtection="1">
      <alignment horizontal="center" vertical="center" wrapText="1"/>
    </xf>
    <xf numFmtId="0" fontId="18" fillId="0" borderId="80" xfId="3" applyFont="1" applyBorder="1" applyAlignment="1" applyProtection="1">
      <alignment horizontal="center" vertical="center" textRotation="90"/>
    </xf>
    <xf numFmtId="0" fontId="18" fillId="0" borderId="73" xfId="3" applyFont="1" applyBorder="1" applyAlignment="1" applyProtection="1">
      <alignment horizontal="center" vertical="center" textRotation="90"/>
    </xf>
    <xf numFmtId="0" fontId="31" fillId="0" borderId="80" xfId="3" applyFont="1" applyFill="1" applyBorder="1" applyAlignment="1" applyProtection="1">
      <alignment horizontal="center" vertical="center" textRotation="90" wrapText="1"/>
    </xf>
    <xf numFmtId="0" fontId="32" fillId="0" borderId="56" xfId="3" applyFont="1" applyBorder="1" applyAlignment="1" applyProtection="1">
      <alignment horizontal="center" vertical="center" textRotation="90" wrapText="1"/>
    </xf>
    <xf numFmtId="0" fontId="32" fillId="0" borderId="73" xfId="3" applyFont="1" applyBorder="1" applyAlignment="1" applyProtection="1">
      <alignment horizontal="center" vertical="center" textRotation="90" wrapText="1"/>
    </xf>
    <xf numFmtId="0" fontId="7" fillId="7" borderId="74" xfId="3" applyFont="1" applyFill="1" applyBorder="1" applyAlignment="1" applyProtection="1">
      <alignment horizontal="left" vertical="center" wrapText="1"/>
    </xf>
    <xf numFmtId="0" fontId="7" fillId="7" borderId="76" xfId="3" applyFont="1" applyFill="1" applyBorder="1" applyAlignment="1" applyProtection="1">
      <alignment horizontal="left" vertical="center" wrapText="1"/>
    </xf>
    <xf numFmtId="0" fontId="15" fillId="6" borderId="35" xfId="3" applyFont="1" applyFill="1" applyBorder="1" applyAlignment="1" applyProtection="1">
      <alignment horizontal="center" vertical="center" wrapText="1"/>
    </xf>
    <xf numFmtId="0" fontId="15" fillId="6" borderId="31" xfId="3" applyFont="1" applyFill="1" applyBorder="1" applyAlignment="1" applyProtection="1">
      <alignment horizontal="center" vertical="center" wrapText="1"/>
    </xf>
    <xf numFmtId="0" fontId="15" fillId="6" borderId="45" xfId="3" applyFont="1" applyFill="1" applyBorder="1" applyAlignment="1" applyProtection="1">
      <alignment horizontal="center" vertical="center" wrapText="1"/>
    </xf>
    <xf numFmtId="0" fontId="15" fillId="6" borderId="39" xfId="3" applyFont="1" applyFill="1" applyBorder="1" applyAlignment="1" applyProtection="1">
      <alignment horizontal="center" vertical="center" wrapText="1"/>
    </xf>
    <xf numFmtId="0" fontId="15" fillId="6" borderId="78" xfId="3" applyFont="1" applyFill="1" applyBorder="1" applyAlignment="1" applyProtection="1">
      <alignment horizontal="left" vertical="center" wrapText="1"/>
    </xf>
    <xf numFmtId="0" fontId="3" fillId="2" borderId="79" xfId="0" applyFont="1" applyFill="1" applyBorder="1" applyAlignment="1" applyProtection="1">
      <alignment horizontal="left" vertical="center"/>
    </xf>
    <xf numFmtId="0" fontId="3" fillId="2" borderId="78" xfId="0" applyFont="1" applyFill="1" applyBorder="1" applyAlignment="1" applyProtection="1">
      <alignment horizontal="left" vertical="center"/>
    </xf>
    <xf numFmtId="0" fontId="15" fillId="6" borderId="36" xfId="3" applyFont="1" applyFill="1" applyBorder="1" applyAlignment="1" applyProtection="1">
      <alignment horizontal="center" vertical="center" wrapText="1"/>
    </xf>
    <xf numFmtId="0" fontId="15" fillId="6" borderId="44" xfId="3" applyFont="1" applyFill="1" applyBorder="1" applyAlignment="1" applyProtection="1">
      <alignment horizontal="center" vertical="center" wrapText="1"/>
    </xf>
    <xf numFmtId="0" fontId="7" fillId="6" borderId="41" xfId="3" applyFont="1" applyFill="1" applyBorder="1" applyAlignment="1" applyProtection="1">
      <alignment horizontal="center" vertical="center" wrapText="1"/>
    </xf>
    <xf numFmtId="0" fontId="32" fillId="2" borderId="41" xfId="3" applyFont="1" applyFill="1" applyBorder="1" applyAlignment="1" applyProtection="1">
      <alignment horizontal="center" vertical="center" wrapText="1"/>
    </xf>
    <xf numFmtId="0" fontId="7" fillId="7" borderId="73" xfId="3" applyFont="1" applyFill="1" applyBorder="1" applyAlignment="1" applyProtection="1">
      <alignment horizontal="left" vertical="center" wrapText="1"/>
    </xf>
    <xf numFmtId="0" fontId="7" fillId="7" borderId="75" xfId="3" applyFont="1" applyFill="1" applyBorder="1" applyAlignment="1" applyProtection="1">
      <alignment horizontal="left" vertical="center" wrapText="1"/>
    </xf>
    <xf numFmtId="49" fontId="4" fillId="0" borderId="20" xfId="1" applyNumberFormat="1" applyFont="1" applyFill="1" applyBorder="1" applyAlignment="1" applyProtection="1">
      <alignment horizontal="left" vertical="center" wrapText="1"/>
    </xf>
    <xf numFmtId="49" fontId="4" fillId="0" borderId="21" xfId="1" applyNumberFormat="1" applyFont="1" applyFill="1" applyBorder="1" applyAlignment="1" applyProtection="1">
      <alignment horizontal="left" vertical="center" wrapText="1"/>
    </xf>
    <xf numFmtId="0" fontId="7" fillId="6" borderId="38" xfId="3" applyFont="1" applyFill="1" applyBorder="1" applyAlignment="1" applyProtection="1">
      <alignment horizontal="center" vertical="center" wrapText="1"/>
    </xf>
    <xf numFmtId="0" fontId="7" fillId="6" borderId="30" xfId="3" applyFont="1" applyFill="1" applyBorder="1" applyAlignment="1" applyProtection="1">
      <alignment horizontal="center" vertical="center" wrapText="1"/>
    </xf>
    <xf numFmtId="0" fontId="32" fillId="2" borderId="30" xfId="3" applyFont="1" applyFill="1" applyBorder="1" applyAlignment="1" applyProtection="1">
      <alignment horizontal="center" vertical="center" wrapText="1"/>
    </xf>
    <xf numFmtId="49" fontId="4" fillId="0" borderId="94" xfId="1" applyNumberFormat="1" applyFont="1" applyFill="1" applyBorder="1" applyAlignment="1" applyProtection="1">
      <alignment horizontal="left" vertical="center" wrapText="1"/>
    </xf>
    <xf numFmtId="49" fontId="4" fillId="0" borderId="14" xfId="1" applyNumberFormat="1" applyFont="1" applyFill="1" applyBorder="1" applyAlignment="1" applyProtection="1">
      <alignment horizontal="left" vertical="center" wrapText="1"/>
    </xf>
    <xf numFmtId="0" fontId="7" fillId="2" borderId="41" xfId="2" applyFont="1" applyFill="1" applyBorder="1" applyAlignment="1" applyProtection="1">
      <alignment horizontal="center" vertical="center"/>
    </xf>
    <xf numFmtId="0" fontId="7" fillId="2" borderId="84" xfId="2" applyFont="1" applyFill="1" applyBorder="1" applyAlignment="1" applyProtection="1">
      <alignment horizontal="center" vertical="center"/>
    </xf>
    <xf numFmtId="3" fontId="7" fillId="3" borderId="52" xfId="2" applyNumberFormat="1" applyFont="1" applyFill="1" applyBorder="1" applyAlignment="1" applyProtection="1">
      <alignment horizontal="center" vertical="center"/>
    </xf>
    <xf numFmtId="3" fontId="7" fillId="3" borderId="0" xfId="2" applyNumberFormat="1" applyFont="1" applyFill="1" applyBorder="1" applyAlignment="1" applyProtection="1">
      <alignment horizontal="center" vertical="center"/>
    </xf>
    <xf numFmtId="0" fontId="7" fillId="2" borderId="87" xfId="2" applyFont="1" applyFill="1" applyBorder="1" applyAlignment="1" applyProtection="1">
      <alignment horizontal="center" vertical="center"/>
    </xf>
    <xf numFmtId="0" fontId="7" fillId="2" borderId="67" xfId="2" applyFont="1" applyFill="1" applyBorder="1" applyAlignment="1" applyProtection="1">
      <alignment horizontal="center" vertical="center"/>
    </xf>
    <xf numFmtId="0" fontId="7" fillId="2" borderId="51" xfId="2" applyFont="1" applyFill="1" applyBorder="1" applyAlignment="1" applyProtection="1">
      <alignment horizontal="center" vertical="center"/>
    </xf>
    <xf numFmtId="0" fontId="7" fillId="2" borderId="85" xfId="2" applyFont="1" applyFill="1" applyBorder="1" applyAlignment="1" applyProtection="1">
      <alignment horizontal="center" vertical="center" wrapText="1"/>
    </xf>
    <xf numFmtId="0" fontId="7" fillId="2" borderId="49" xfId="2" applyFont="1" applyFill="1" applyBorder="1" applyAlignment="1" applyProtection="1">
      <alignment horizontal="center" vertical="center" wrapText="1"/>
    </xf>
    <xf numFmtId="0" fontId="7" fillId="2" borderId="52" xfId="2" applyFont="1" applyFill="1" applyBorder="1" applyAlignment="1" applyProtection="1">
      <alignment horizontal="center" vertical="center" wrapText="1"/>
    </xf>
  </cellXfs>
  <cellStyles count="11">
    <cellStyle name="Estilo 1" xfId="7"/>
    <cellStyle name="Estilo 2" xfId="8"/>
    <cellStyle name="Estilo 3" xfId="9"/>
    <cellStyle name="Normal" xfId="0" builtinId="0"/>
    <cellStyle name="Normal 2" xfId="3"/>
    <cellStyle name="Normal 2 2" xfId="6"/>
    <cellStyle name="Normal 2 3" xfId="10"/>
    <cellStyle name="Normal 3" xfId="4"/>
    <cellStyle name="Normal_001_Comparação PU 2009-2008_DRAP" xfId="2"/>
    <cellStyle name="Normal_Quadro_Semanal_PU2010_PAS2011_Base" xfId="1"/>
    <cellStyle name="No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215968"/>
      <color rgb="FF277E9D"/>
      <color rgb="FF3EA8CE"/>
      <color rgb="FF2B89AB"/>
      <color rgb="FF3099B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GRÁFICO01!$AA$1</c:f>
          <c:strCache>
            <c:ptCount val="1"/>
            <c:pt idx="0">
              <c:v>GRÁFICO 1 - NÚMERO DE CANDIDATURAS PU2021/PU2020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Continente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CONTINENTE'!$D$25,'QUADRO01 - CONTINENTE'!$I$25)</c:f>
              <c:numCache>
                <c:formatCode>#,##0</c:formatCode>
                <c:ptCount val="2"/>
                <c:pt idx="0">
                  <c:v>172084</c:v>
                </c:pt>
                <c:pt idx="1">
                  <c:v>170269</c:v>
                </c:pt>
              </c:numCache>
            </c:numRef>
          </c:val>
        </c:ser>
        <c:ser>
          <c:idx val="1"/>
          <c:order val="1"/>
          <c:tx>
            <c:v>Madeira</c:v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MADEIRA'!$D$19,'QUADRO01 - MADEIRA'!$I$19)</c:f>
              <c:numCache>
                <c:formatCode>#,##0</c:formatCode>
                <c:ptCount val="2"/>
                <c:pt idx="0">
                  <c:v>12711</c:v>
                </c:pt>
                <c:pt idx="1">
                  <c:v>12238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30304"/>
        <c:axId val="1579436288"/>
      </c:barChart>
      <c:catAx>
        <c:axId val="157943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6288"/>
        <c:crosses val="autoZero"/>
        <c:auto val="1"/>
        <c:lblAlgn val="ctr"/>
        <c:lblOffset val="100"/>
        <c:noMultiLvlLbl val="0"/>
      </c:catAx>
      <c:valAx>
        <c:axId val="1579436288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3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GRÁFICO07!$AA$2</c:f>
          <c:strCache>
            <c:ptCount val="1"/>
            <c:pt idx="0">
              <c:v>GRÁFICO 7 - TRANSFERÊNCIAS - N.º DE COMUNICAÇÕES POR TIPO (MODELO T - MAA)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GRÁFICO07!$Q$56:$Q$61</c:f>
              <c:strCache>
                <c:ptCount val="6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Fusão</c:v>
                </c:pt>
                <c:pt idx="3">
                  <c:v>Herança</c:v>
                </c:pt>
                <c:pt idx="4">
                  <c:v>Temporária  (RPB)</c:v>
                </c:pt>
                <c:pt idx="5">
                  <c:v>Total</c:v>
                </c:pt>
              </c:strCache>
            </c:strRef>
          </c:cat>
          <c:val>
            <c:numRef>
              <c:f>GRÁFICO07!$R$56:$R$61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45536"/>
        <c:axId val="1579436832"/>
      </c:barChart>
      <c:catAx>
        <c:axId val="15794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6832"/>
        <c:crosses val="autoZero"/>
        <c:auto val="1"/>
        <c:lblAlgn val="ctr"/>
        <c:lblOffset val="100"/>
        <c:tickLblSkip val="1"/>
        <c:noMultiLvlLbl val="0"/>
      </c:catAx>
      <c:valAx>
        <c:axId val="1579436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4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GRÁFICO07!$AA$3</c:f>
          <c:strCache>
            <c:ptCount val="1"/>
            <c:pt idx="0">
              <c:v>GRÁFICO 7 - TRANSFERÊNCIAS - N.º DE COMUNICAÇÕES POR TIPO (MODELO T - FTA)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GRÁFICO07!$Q$81:$Q$82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GRÁFICO07!$R$81:$R$82</c:f>
              <c:numCache>
                <c:formatCode>General</c:formatCode>
                <c:ptCount val="2"/>
                <c:pt idx="0">
                  <c:v>0</c:v>
                </c:pt>
                <c:pt idx="1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21600"/>
        <c:axId val="1579437376"/>
      </c:barChart>
      <c:catAx>
        <c:axId val="15794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7376"/>
        <c:crosses val="autoZero"/>
        <c:auto val="1"/>
        <c:lblAlgn val="ctr"/>
        <c:lblOffset val="100"/>
        <c:tickLblSkip val="1"/>
        <c:noMultiLvlLbl val="0"/>
      </c:catAx>
      <c:valAx>
        <c:axId val="1579437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2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GRÁFICO07!$AA$5</c:f>
          <c:strCache>
            <c:ptCount val="1"/>
            <c:pt idx="0">
              <c:v>GRÁFICO 7 - TRANSFERÊNCIAS - N.º DE COMUNICAÇÕES POR TIPO (MODELO T - RPA)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506</c:v>
              </c:pt>
              <c:pt idx="1">
                <c:v>989</c:v>
              </c:pt>
              <c:pt idx="2">
                <c:v>5</c:v>
              </c:pt>
              <c:pt idx="3">
                <c:v>1500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38464"/>
        <c:axId val="1579446080"/>
      </c:barChart>
      <c:catAx>
        <c:axId val="15794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6080"/>
        <c:crosses val="autoZero"/>
        <c:auto val="1"/>
        <c:lblAlgn val="ctr"/>
        <c:lblOffset val="100"/>
        <c:tickLblSkip val="1"/>
        <c:noMultiLvlLbl val="0"/>
      </c:catAx>
      <c:valAx>
        <c:axId val="1579446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3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GRÁFICO08!$AA$1</c:f>
          <c:strCache>
            <c:ptCount val="1"/>
            <c:pt idx="0">
              <c:v>GRÁFICO 8 -  TRANSFERÊNCIAS - DIREITOS POR TIPO (MODELO T - RPB)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Alteração de estatuto jurídico ou denominação</c:v>
              </c:pt>
              <c:pt idx="1">
                <c:v>Cisão</c:v>
              </c:pt>
              <c:pt idx="2">
                <c:v>Definitiva</c:v>
              </c:pt>
              <c:pt idx="3">
                <c:v>Fusão</c:v>
              </c:pt>
              <c:pt idx="4">
                <c:v>Herança</c:v>
              </c:pt>
              <c:pt idx="5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6.22</c:v>
              </c:pt>
              <c:pt idx="1">
                <c:v>24.98</c:v>
              </c:pt>
              <c:pt idx="2">
                <c:v>145341.78</c:v>
              </c:pt>
              <c:pt idx="3">
                <c:v>47.28</c:v>
              </c:pt>
              <c:pt idx="4">
                <c:v>25838.720000000001</c:v>
              </c:pt>
              <c:pt idx="5">
                <c:v>3925.49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49344"/>
        <c:axId val="1579446624"/>
      </c:barChart>
      <c:catAx>
        <c:axId val="157944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9446624"/>
        <c:crosses val="autoZero"/>
        <c:auto val="1"/>
        <c:lblAlgn val="ctr"/>
        <c:lblOffset val="100"/>
        <c:noMultiLvlLbl val="0"/>
      </c:catAx>
      <c:valAx>
        <c:axId val="1579446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GRÁFICO08!$AA$2</c:f>
          <c:strCache>
            <c:ptCount val="1"/>
            <c:pt idx="0">
              <c:v>GRÁFICO 8 -  TRANSFERÊNCIAS - ÁREA POR TIPO (MODELO T - MAA)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GRÁFICO08!$Q$55:$Q$60</c:f>
              <c:strCache>
                <c:ptCount val="6"/>
                <c:pt idx="0">
                  <c:v>Alteração de estatuto jurídico ou denominação</c:v>
                </c:pt>
                <c:pt idx="1">
                  <c:v>Definitiva</c:v>
                </c:pt>
                <c:pt idx="2">
                  <c:v>Fusão</c:v>
                </c:pt>
                <c:pt idx="3">
                  <c:v>Herança</c:v>
                </c:pt>
                <c:pt idx="4">
                  <c:v>Temporária  (RPB)</c:v>
                </c:pt>
                <c:pt idx="5">
                  <c:v>Total</c:v>
                </c:pt>
              </c:strCache>
            </c:strRef>
          </c:cat>
          <c:val>
            <c:numRef>
              <c:f>GRÁFICO08!$R$55:$R$60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35633.269999999997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20512"/>
        <c:axId val="1579447168"/>
      </c:barChart>
      <c:catAx>
        <c:axId val="157942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7168"/>
        <c:crosses val="autoZero"/>
        <c:auto val="1"/>
        <c:lblAlgn val="ctr"/>
        <c:lblOffset val="100"/>
        <c:tickLblSkip val="1"/>
        <c:noMultiLvlLbl val="0"/>
      </c:catAx>
      <c:valAx>
        <c:axId val="15794471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2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GRÁFICO08!$AA$3</c:f>
          <c:strCache>
            <c:ptCount val="1"/>
            <c:pt idx="0">
              <c:v>GRÁFICO 8 -  TRANSFERÊNCIAS - ÁREA POR TIPO (MODELO T - FTA)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GRÁFICO08!$Q$78:$Q$79</c:f>
              <c:strCache>
                <c:ptCount val="2"/>
                <c:pt idx="0">
                  <c:v>Herança</c:v>
                </c:pt>
                <c:pt idx="1">
                  <c:v>Total</c:v>
                </c:pt>
              </c:strCache>
            </c:strRef>
          </c:cat>
          <c:val>
            <c:numRef>
              <c:f>GRÁFICO08!$R$78:$R$79</c:f>
              <c:numCache>
                <c:formatCode>General</c:formatCode>
                <c:ptCount val="2"/>
                <c:pt idx="0">
                  <c:v>0</c:v>
                </c:pt>
                <c:pt idx="1">
                  <c:v>1581.93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48256"/>
        <c:axId val="1579422688"/>
      </c:barChart>
      <c:catAx>
        <c:axId val="15794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22688"/>
        <c:crosses val="autoZero"/>
        <c:auto val="1"/>
        <c:lblAlgn val="ctr"/>
        <c:lblOffset val="100"/>
        <c:tickLblSkip val="1"/>
        <c:noMultiLvlLbl val="0"/>
      </c:catAx>
      <c:valAx>
        <c:axId val="15794226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4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GRÁFICO08!$AA$5</c:f>
          <c:strCache>
            <c:ptCount val="1"/>
            <c:pt idx="0">
              <c:v>GRÁFICO 8 -  TRANSFERÊNCIAS - DIREITOS POR TIPO (MODELO T - RPA)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Área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Definitiva</c:v>
              </c:pt>
              <c:pt idx="1">
                <c:v>Herança</c:v>
              </c:pt>
              <c:pt idx="2">
                <c:v>Temporária  (RPB)</c:v>
              </c:pt>
            </c:strLit>
          </c:cat>
          <c:val>
            <c:numLit>
              <c:formatCode>General</c:formatCode>
              <c:ptCount val="4"/>
              <c:pt idx="0">
                <c:v>1012.11</c:v>
              </c:pt>
              <c:pt idx="1">
                <c:v>1930.15</c:v>
              </c:pt>
              <c:pt idx="2">
                <c:v>13.32</c:v>
              </c:pt>
              <c:pt idx="3">
                <c:v>2955.58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48800"/>
        <c:axId val="1579450432"/>
      </c:barChart>
      <c:catAx>
        <c:axId val="157944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9450432"/>
        <c:crosses val="autoZero"/>
        <c:auto val="1"/>
        <c:lblAlgn val="ctr"/>
        <c:lblOffset val="100"/>
        <c:noMultiLvlLbl val="0"/>
      </c:catAx>
      <c:valAx>
        <c:axId val="1579450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QUADRO09!$AA$1</c:f>
          <c:strCache>
            <c:ptCount val="1"/>
            <c:pt idx="0">
              <c:v>GRÁFICO 9 - NÚMERO DE CANDIDATURAS PU,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QUADRO09!$B$6:$B$11</c:f>
              <c:numCache>
                <c:formatCode>#,##0</c:formatCode>
                <c:ptCount val="6"/>
                <c:pt idx="0">
                  <c:v>89521</c:v>
                </c:pt>
                <c:pt idx="1">
                  <c:v>42875</c:v>
                </c:pt>
                <c:pt idx="2">
                  <c:v>10721</c:v>
                </c:pt>
                <c:pt idx="3">
                  <c:v>24084</c:v>
                </c:pt>
                <c:pt idx="4">
                  <c:v>4883</c:v>
                </c:pt>
                <c:pt idx="5">
                  <c:v>12711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QUADRO09!$AA$2</c:f>
          <c:strCache>
            <c:ptCount val="1"/>
            <c:pt idx="0">
              <c:v>GRÁFICO 10 - NÚMERO DE CANDIDATURAS PU,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QUADRO09!$A$6:$A$11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QUADRO09!$D$6:$D$11</c:f>
              <c:numCache>
                <c:formatCode>#,##0</c:formatCode>
                <c:ptCount val="6"/>
                <c:pt idx="0">
                  <c:v>88581</c:v>
                </c:pt>
                <c:pt idx="1">
                  <c:v>42650</c:v>
                </c:pt>
                <c:pt idx="2">
                  <c:v>10535</c:v>
                </c:pt>
                <c:pt idx="3">
                  <c:v>23827</c:v>
                </c:pt>
                <c:pt idx="4">
                  <c:v>4676</c:v>
                </c:pt>
                <c:pt idx="5">
                  <c:v>12238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QUADRO10!$AA$1</c:f>
          <c:strCache>
            <c:ptCount val="1"/>
            <c:pt idx="0">
              <c:v>GRÁFICO 11 - NÚMERO DE CANDIDATURAS RPB,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QUADRO10!$B$7:$B$11</c:f>
              <c:numCache>
                <c:formatCode>#,##0</c:formatCode>
                <c:ptCount val="5"/>
                <c:pt idx="0">
                  <c:v>49200</c:v>
                </c:pt>
                <c:pt idx="1">
                  <c:v>20106</c:v>
                </c:pt>
                <c:pt idx="2">
                  <c:v>6454</c:v>
                </c:pt>
                <c:pt idx="3">
                  <c:v>18034</c:v>
                </c:pt>
                <c:pt idx="4">
                  <c:v>2681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GRÁFICO02!$AA$1</c:f>
          <c:strCache>
            <c:ptCount val="1"/>
            <c:pt idx="0">
              <c:v>GRÁFICO 2 - N.º DE CANDIDATURAS, POR AJUDA / APOIO
PU2021/PU2020 - CONTINENTE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CONTINENTE'!$D$8,'QUADRO01 - CONTINENTE'!$I$8)</c:f>
              <c:numCache>
                <c:formatCode>#,##0</c:formatCode>
                <c:ptCount val="2"/>
                <c:pt idx="0">
                  <c:v>96475</c:v>
                </c:pt>
                <c:pt idx="1">
                  <c:v>94136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CONTINENTE'!$D$10,'QUADRO01 - CONTINENTE'!$I$10)</c:f>
              <c:numCache>
                <c:formatCode>#,##0</c:formatCode>
                <c:ptCount val="2"/>
                <c:pt idx="0">
                  <c:v>47535</c:v>
                </c:pt>
                <c:pt idx="1">
                  <c:v>50820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CONTINENTE'!$D$12,'QUADRO01 - CONTINENTE'!$I$12)</c:f>
              <c:numCache>
                <c:formatCode>#,##0</c:formatCode>
                <c:ptCount val="2"/>
                <c:pt idx="0">
                  <c:v>130547</c:v>
                </c:pt>
                <c:pt idx="1">
                  <c:v>128202</c:v>
                </c:pt>
              </c:numCache>
            </c:numRef>
          </c:val>
        </c:ser>
        <c:ser>
          <c:idx val="3"/>
          <c:order val="3"/>
          <c:tx>
            <c:strRef>
              <c:f>'QUADRO01 - CONTINENTE'!$A$13</c:f>
              <c:strCache>
                <c:ptCount val="1"/>
                <c:pt idx="0">
                  <c:v>Medidas Agro e Silvo-Ambientais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CONTINENTE'!$D$13,'QUADRO01 - CONTINENTE'!$I$13)</c:f>
              <c:numCache>
                <c:formatCode>#,##0</c:formatCode>
                <c:ptCount val="2"/>
                <c:pt idx="0">
                  <c:v>68582</c:v>
                </c:pt>
                <c:pt idx="1">
                  <c:v>51348</c:v>
                </c:pt>
              </c:numCache>
            </c:numRef>
          </c:val>
        </c:ser>
        <c:ser>
          <c:idx val="4"/>
          <c:order val="4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CONTINENTE'!$D$19,'QUADRO01 - CONTINENTE'!$I$19)</c:f>
              <c:numCache>
                <c:formatCode>#,##0</c:formatCode>
                <c:ptCount val="2"/>
                <c:pt idx="0">
                  <c:v>346</c:v>
                </c:pt>
                <c:pt idx="1">
                  <c:v>360</c:v>
                </c:pt>
              </c:numCache>
            </c:numRef>
          </c:val>
        </c:ser>
        <c:ser>
          <c:idx val="5"/>
          <c:order val="5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CONTINENTE'!$D$20,'QUADRO01 - CONTINENTE'!$I$20)</c:f>
              <c:numCache>
                <c:formatCode>#,##0</c:formatCode>
                <c:ptCount val="2"/>
                <c:pt idx="0">
                  <c:v>2486</c:v>
                </c:pt>
                <c:pt idx="1">
                  <c:v>2523</c:v>
                </c:pt>
              </c:numCache>
            </c:numRef>
          </c:val>
        </c:ser>
        <c:ser>
          <c:idx val="6"/>
          <c:order val="6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CONTINENTE'!$D$21,'QUADRO01 - CONTINENTE'!$I$21)</c:f>
              <c:numCache>
                <c:formatCode>#,##0</c:formatCode>
                <c:ptCount val="2"/>
                <c:pt idx="0">
                  <c:v>157</c:v>
                </c:pt>
                <c:pt idx="1">
                  <c:v>869</c:v>
                </c:pt>
              </c:numCache>
            </c:numRef>
          </c:val>
        </c:ser>
        <c:ser>
          <c:idx val="7"/>
          <c:order val="7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CONTINENTE'!$D$22,'QUADRO01 - CONTINENTE'!$I$22)</c:f>
              <c:numCache>
                <c:formatCode>#,##0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'QUADRO01 - CONTINENTE'!$A$23:$B$23</c:f>
              <c:strCache>
                <c:ptCount val="2"/>
                <c:pt idx="0">
                  <c:v>Florestação - PDR2020 Operação 8.1.1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CONTINENTE'!$D$23,'QUADRO01 - CONTINENTE'!$I$23)</c:f>
              <c:numCache>
                <c:formatCode>#,##0</c:formatCode>
                <c:ptCount val="2"/>
                <c:pt idx="0">
                  <c:v>97</c:v>
                </c:pt>
                <c:pt idx="1">
                  <c:v>81</c:v>
                </c:pt>
              </c:numCache>
            </c:numRef>
          </c:val>
        </c:ser>
        <c:ser>
          <c:idx val="9"/>
          <c:order val="9"/>
          <c:tx>
            <c:strRef>
              <c:f>'QUADRO01 - CONTINENTE'!$A$24:$B$24</c:f>
              <c:strCache>
                <c:ptCount val="2"/>
                <c:pt idx="0">
                  <c:v>Florestação - PDR2020 Operação 8.1.2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CONTINENTE'!$D$24,'QUADRO01 - CONTINENTE'!$I$24)</c:f>
              <c:numCache>
                <c:formatCode>#,##0</c:formatCode>
                <c:ptCount val="2"/>
                <c:pt idx="0">
                  <c:v>18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79433568"/>
        <c:axId val="1579430848"/>
      </c:barChart>
      <c:catAx>
        <c:axId val="15794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0848"/>
        <c:crosses val="autoZero"/>
        <c:auto val="1"/>
        <c:lblAlgn val="ctr"/>
        <c:lblOffset val="100"/>
        <c:noMultiLvlLbl val="0"/>
      </c:catAx>
      <c:valAx>
        <c:axId val="157943084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3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QUADRO10!$AA$2</c:f>
          <c:strCache>
            <c:ptCount val="1"/>
            <c:pt idx="0">
              <c:v>GRÁFICO 12 - ÁREA RPB,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QUADRO10!$D$7:$D$11</c:f>
              <c:numCache>
                <c:formatCode>#,##0</c:formatCode>
                <c:ptCount val="5"/>
                <c:pt idx="0">
                  <c:v>413171.06</c:v>
                </c:pt>
                <c:pt idx="1">
                  <c:v>324473.88</c:v>
                </c:pt>
                <c:pt idx="2">
                  <c:v>308317.32</c:v>
                </c:pt>
                <c:pt idx="3">
                  <c:v>1898504.5</c:v>
                </c:pt>
                <c:pt idx="4">
                  <c:v>54121.51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QUADRO10!$AA$3</c:f>
          <c:strCache>
            <c:ptCount val="1"/>
            <c:pt idx="0">
              <c:v>GRÁFICO 11a - NÚMERO DE CANDIDATURAS RPB,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QUADRO10!$F$7:$F$11</c:f>
              <c:numCache>
                <c:formatCode>#,##0</c:formatCode>
                <c:ptCount val="5"/>
                <c:pt idx="0">
                  <c:v>48213</c:v>
                </c:pt>
                <c:pt idx="1">
                  <c:v>19280</c:v>
                </c:pt>
                <c:pt idx="2">
                  <c:v>6315</c:v>
                </c:pt>
                <c:pt idx="3">
                  <c:v>17697</c:v>
                </c:pt>
                <c:pt idx="4">
                  <c:v>2631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QUADRO10!$AA$4</c:f>
          <c:strCache>
            <c:ptCount val="1"/>
            <c:pt idx="0">
              <c:v>GRÁFICO 12a - ÁREA RPB,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QUADRO10!$A$7:$A$11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QUADRO10!$H$7:$H$11</c:f>
              <c:numCache>
                <c:formatCode>#,##0</c:formatCode>
                <c:ptCount val="5"/>
                <c:pt idx="0">
                  <c:v>403609.5</c:v>
                </c:pt>
                <c:pt idx="1">
                  <c:v>323745.31</c:v>
                </c:pt>
                <c:pt idx="2">
                  <c:v>302618.21999999997</c:v>
                </c:pt>
                <c:pt idx="3">
                  <c:v>1879668.84</c:v>
                </c:pt>
                <c:pt idx="4">
                  <c:v>50195.6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QUADRO11!$AA$2</c:f>
          <c:strCache>
            <c:ptCount val="1"/>
            <c:pt idx="0">
              <c:v>GRÁFICO 14 - ÁREA RPA,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QUADRO11!$D$7:$D$11</c:f>
              <c:numCache>
                <c:formatCode>#,##0</c:formatCode>
                <c:ptCount val="5"/>
                <c:pt idx="0">
                  <c:v>59889.34</c:v>
                </c:pt>
                <c:pt idx="1">
                  <c:v>30594.81</c:v>
                </c:pt>
                <c:pt idx="2">
                  <c:v>5537.28</c:v>
                </c:pt>
                <c:pt idx="3">
                  <c:v>7788.88</c:v>
                </c:pt>
                <c:pt idx="4">
                  <c:v>2809.4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QUADRO11!$AA$1</c:f>
          <c:strCache>
            <c:ptCount val="1"/>
            <c:pt idx="0">
              <c:v>GRÁFICO 13 - NÚMERO DE CANDIDATURAS RPA,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2015</c:v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QUADRO11!$B$7:$B$11</c:f>
              <c:numCache>
                <c:formatCode>#,##0</c:formatCode>
                <c:ptCount val="5"/>
                <c:pt idx="0">
                  <c:v>26278</c:v>
                </c:pt>
                <c:pt idx="1">
                  <c:v>15742</c:v>
                </c:pt>
                <c:pt idx="2">
                  <c:v>2297</c:v>
                </c:pt>
                <c:pt idx="3">
                  <c:v>2666</c:v>
                </c:pt>
                <c:pt idx="4">
                  <c:v>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QUADRO11!$AA$3</c:f>
          <c:strCache>
            <c:ptCount val="1"/>
            <c:pt idx="0">
              <c:v>GRÁFICO 13a - NÚMERO DE CANDIDATURAS RPA,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QUADRO11!$F$7:$F$11</c:f>
              <c:numCache>
                <c:formatCode>#,##0</c:formatCode>
                <c:ptCount val="5"/>
                <c:pt idx="0">
                  <c:v>27693</c:v>
                </c:pt>
                <c:pt idx="1">
                  <c:v>17109</c:v>
                </c:pt>
                <c:pt idx="2">
                  <c:v>2534</c:v>
                </c:pt>
                <c:pt idx="3">
                  <c:v>2907</c:v>
                </c:pt>
                <c:pt idx="4">
                  <c:v>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QUADRO11!$AA$4</c:f>
          <c:strCache>
            <c:ptCount val="1"/>
            <c:pt idx="0">
              <c:v>GRÁFICO 14a - ÁREA RPA,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QUADRO11!$A$7:$A$11</c:f>
              <c:strCache>
                <c:ptCount val="5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</c:strCache>
            </c:strRef>
          </c:cat>
          <c:val>
            <c:numRef>
              <c:f>QUADRO11!$H$7:$H$11</c:f>
              <c:numCache>
                <c:formatCode>#,##0</c:formatCode>
                <c:ptCount val="5"/>
                <c:pt idx="0">
                  <c:v>63649.5</c:v>
                </c:pt>
                <c:pt idx="1">
                  <c:v>34071.370000000003</c:v>
                </c:pt>
                <c:pt idx="2">
                  <c:v>6340.7</c:v>
                </c:pt>
                <c:pt idx="3">
                  <c:v>8667.65</c:v>
                </c:pt>
                <c:pt idx="4">
                  <c:v>3105.85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QUADRO12!$AA$2</c:f>
          <c:strCache>
            <c:ptCount val="1"/>
            <c:pt idx="0">
              <c:v>GRÁFICO 16 - ÁREA MZD,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QUADRO12!$D$7:$D$12</c:f>
              <c:numCache>
                <c:formatCode>#,##0</c:formatCode>
                <c:ptCount val="6"/>
                <c:pt idx="0">
                  <c:v>479796.42</c:v>
                </c:pt>
                <c:pt idx="1">
                  <c:v>313966.87</c:v>
                </c:pt>
                <c:pt idx="2">
                  <c:v>158564.59</c:v>
                </c:pt>
                <c:pt idx="3">
                  <c:v>1794347.19</c:v>
                </c:pt>
                <c:pt idx="4">
                  <c:v>59833.440000000002</c:v>
                </c:pt>
                <c:pt idx="5">
                  <c:v>3231.99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QUADRO12!$AA$1</c:f>
          <c:strCache>
            <c:ptCount val="1"/>
            <c:pt idx="0">
              <c:v>GRÁFICO 15 - NÚMERO DE CANDIDATURAS MZD,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QUADRO12!$B$7:$B$12</c:f>
              <c:numCache>
                <c:formatCode>#,##0</c:formatCode>
                <c:ptCount val="6"/>
                <c:pt idx="0">
                  <c:v>72519</c:v>
                </c:pt>
                <c:pt idx="1">
                  <c:v>29515</c:v>
                </c:pt>
                <c:pt idx="2">
                  <c:v>3163</c:v>
                </c:pt>
                <c:pt idx="3">
                  <c:v>21929</c:v>
                </c:pt>
                <c:pt idx="4">
                  <c:v>4508</c:v>
                </c:pt>
                <c:pt idx="5">
                  <c:v>12410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QUADRO12!$AA$4</c:f>
          <c:strCache>
            <c:ptCount val="1"/>
            <c:pt idx="0">
              <c:v>GRÁFICO 18 - ÁREA MZD,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QUADRO12!$H$7:$H$12</c:f>
              <c:numCache>
                <c:formatCode>#,##0</c:formatCode>
                <c:ptCount val="6"/>
                <c:pt idx="0">
                  <c:v>466917.72</c:v>
                </c:pt>
                <c:pt idx="1">
                  <c:v>310172.03999999998</c:v>
                </c:pt>
                <c:pt idx="2">
                  <c:v>157108.23000000001</c:v>
                </c:pt>
                <c:pt idx="3">
                  <c:v>1753978.44</c:v>
                </c:pt>
                <c:pt idx="4">
                  <c:v>54075.64</c:v>
                </c:pt>
                <c:pt idx="5">
                  <c:v>3175.67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GRÁFICO02!$AA$2</c:f>
          <c:strCache>
            <c:ptCount val="1"/>
            <c:pt idx="0">
              <c:v>GRÁFICO 2 - N.º DE CANDIDATURAS, POR AJUDA / APOIO
PU2021/PU2020 - MADEIRA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MADEIRA'!$A$8:$B$8</c:f>
              <c:strCache>
                <c:ptCount val="2"/>
                <c:pt idx="0">
                  <c:v>Manutenção da Atividade Agrícola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MADEIRA'!$D$8,'QUADRO01 - MADEIRA'!$I$8)</c:f>
              <c:numCache>
                <c:formatCode>#,##0</c:formatCode>
                <c:ptCount val="2"/>
                <c:pt idx="0">
                  <c:v>12405</c:v>
                </c:pt>
                <c:pt idx="1">
                  <c:v>11950</c:v>
                </c:pt>
              </c:numCache>
            </c:numRef>
          </c:val>
        </c:ser>
        <c:ser>
          <c:idx val="1"/>
          <c:order val="1"/>
          <c:tx>
            <c:strRef>
              <c:f>'QUADRO01 - MADEIRA'!$A$9:$B$9</c:f>
              <c:strCache>
                <c:ptCount val="2"/>
                <c:pt idx="0">
                  <c:v>Medidas Agro e Silvo-Ambientais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MADEIRA'!$D$9,'QUADRO01 - MADEIRA'!$I$9)</c:f>
              <c:numCache>
                <c:formatCode>#,##0</c:formatCode>
                <c:ptCount val="2"/>
                <c:pt idx="0">
                  <c:v>1134</c:v>
                </c:pt>
                <c:pt idx="1">
                  <c:v>1136</c:v>
                </c:pt>
              </c:numCache>
            </c:numRef>
          </c:val>
        </c:ser>
        <c:ser>
          <c:idx val="10"/>
          <c:order val="2"/>
          <c:tx>
            <c:strRef>
              <c:f>'QUADRO01 - MADEIRA'!$A$10</c:f>
              <c:strCache>
                <c:ptCount val="1"/>
                <c:pt idx="0">
                  <c:v>Florestação de Terras Agrícolas - 8.1.0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('QUADRO01 - MADEIRA'!$D$10,'QUADRO01 - MADEIRA'!$I$10)</c:f>
              <c:numCache>
                <c:formatCode>#,##0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4"/>
          <c:order val="3"/>
          <c:tx>
            <c:strRef>
              <c:f>'QUADRO01 - MADEIRA'!$A$11:$B$11</c:f>
              <c:strCache>
                <c:ptCount val="2"/>
                <c:pt idx="0">
                  <c:v>POSEI - Abate Suínos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MADEIRA'!$D$11,'QUADRO01 - MADEIRA'!$I$11)</c:f>
              <c:numCache>
                <c:formatCode>#,##0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val>
        </c:ser>
        <c:ser>
          <c:idx val="5"/>
          <c:order val="4"/>
          <c:tx>
            <c:strRef>
              <c:f>'QUADRO01 - MADEIRA'!$A$12:$B$12</c:f>
              <c:strCache>
                <c:ptCount val="2"/>
                <c:pt idx="0">
                  <c:v>POSEI - Abate Bovinos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MADEIRA'!$D$12,'QUADRO01 - MADEIRA'!$I$12)</c:f>
              <c:numCache>
                <c:formatCode>#,##0</c:formatCode>
                <c:ptCount val="2"/>
                <c:pt idx="0">
                  <c:v>624</c:v>
                </c:pt>
                <c:pt idx="1">
                  <c:v>581</c:v>
                </c:pt>
              </c:numCache>
            </c:numRef>
          </c:val>
        </c:ser>
        <c:ser>
          <c:idx val="6"/>
          <c:order val="5"/>
          <c:tx>
            <c:strRef>
              <c:f>'QUADRO01 - MADEIRA'!$A$13:$B$13</c:f>
              <c:strCache>
                <c:ptCount val="2"/>
                <c:pt idx="0">
                  <c:v>POSEI - Vacas Leiteiras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MADEIRA'!$D$13,'QUADRO01 - MADEIRA'!$I$13)</c:f>
              <c:numCache>
                <c:formatCode>#,##0</c:formatCode>
                <c:ptCount val="2"/>
                <c:pt idx="0">
                  <c:v>101</c:v>
                </c:pt>
                <c:pt idx="1">
                  <c:v>94</c:v>
                </c:pt>
              </c:numCache>
            </c:numRef>
          </c:val>
        </c:ser>
        <c:ser>
          <c:idx val="8"/>
          <c:order val="6"/>
          <c:tx>
            <c:strRef>
              <c:f>'QUADRO01 - MADEIRA'!$A$14</c:f>
              <c:strCache>
                <c:ptCount val="1"/>
                <c:pt idx="0">
                  <c:v>POSEI - Vacas Aleitantes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('QUADRO01 - MADEIRA'!$D$14,'QUADRO01 - MADEIRA'!$I$14)</c:f>
              <c:numCache>
                <c:formatCode>#,##0</c:formatCode>
                <c:ptCount val="2"/>
                <c:pt idx="0">
                  <c:v>477</c:v>
                </c:pt>
                <c:pt idx="1">
                  <c:v>438</c:v>
                </c:pt>
              </c:numCache>
            </c:numRef>
          </c:val>
        </c:ser>
        <c:ser>
          <c:idx val="9"/>
          <c:order val="7"/>
          <c:tx>
            <c:strRef>
              <c:f>'QUADRO01 - MADEIRA'!$A$15</c:f>
              <c:strCache>
                <c:ptCount val="1"/>
                <c:pt idx="0">
                  <c:v>POSEI - Ovinos e Caprinos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('QUADRO01 - MADEIRA'!$D$15,'QUADRO01 - MADEIRA'!$I$15)</c:f>
              <c:numCache>
                <c:formatCode>#,##0</c:formatCode>
                <c:ptCount val="2"/>
                <c:pt idx="0">
                  <c:v>85</c:v>
                </c:pt>
                <c:pt idx="1">
                  <c:v>92</c:v>
                </c:pt>
              </c:numCache>
            </c:numRef>
          </c:val>
        </c:ser>
        <c:ser>
          <c:idx val="7"/>
          <c:order val="8"/>
          <c:tx>
            <c:strRef>
              <c:f>'QUADRO01 - MADEIRA'!$A$16:$B$16</c:f>
              <c:strCache>
                <c:ptCount val="2"/>
                <c:pt idx="0">
                  <c:v>POSEI - Medida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MADEIRA'!$D$16,'QUADRO01 - MADEIRA'!$I$16)</c:f>
              <c:numCache>
                <c:formatCode>#,##0</c:formatCode>
                <c:ptCount val="2"/>
                <c:pt idx="0">
                  <c:v>12431</c:v>
                </c:pt>
                <c:pt idx="1">
                  <c:v>11977</c:v>
                </c:pt>
              </c:numCache>
            </c:numRef>
          </c:val>
        </c:ser>
        <c:ser>
          <c:idx val="2"/>
          <c:order val="9"/>
          <c:tx>
            <c:strRef>
              <c:f>'QUADRO01 - MADEIRA'!$A$17:$B$17</c:f>
              <c:strCache>
                <c:ptCount val="2"/>
                <c:pt idx="0">
                  <c:v>POSEI - Vinha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MADEIRA'!$D$17,'QUADRO01 - MADEIRA'!$I$17)</c:f>
              <c:numCache>
                <c:formatCode>#,##0</c:formatCode>
                <c:ptCount val="2"/>
                <c:pt idx="0">
                  <c:v>1242</c:v>
                </c:pt>
                <c:pt idx="1">
                  <c:v>1201</c:v>
                </c:pt>
              </c:numCache>
            </c:numRef>
          </c:val>
        </c:ser>
        <c:ser>
          <c:idx val="3"/>
          <c:order val="10"/>
          <c:tx>
            <c:strRef>
              <c:f>'QUADRO01 - MADEIRA'!$A$18:$B$18</c:f>
              <c:strCache>
                <c:ptCount val="2"/>
                <c:pt idx="0">
                  <c:v>POSEI - Banana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MADEIRA'!$D$18,'QUADRO01 - MADEIRA'!$I$18)</c:f>
              <c:numCache>
                <c:formatCode>#,##0</c:formatCode>
                <c:ptCount val="2"/>
                <c:pt idx="0">
                  <c:v>3133</c:v>
                </c:pt>
                <c:pt idx="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79452608"/>
        <c:axId val="1579431392"/>
      </c:barChart>
      <c:catAx>
        <c:axId val="15794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1392"/>
        <c:crosses val="autoZero"/>
        <c:auto val="1"/>
        <c:lblAlgn val="ctr"/>
        <c:lblOffset val="100"/>
        <c:noMultiLvlLbl val="0"/>
      </c:catAx>
      <c:valAx>
        <c:axId val="157943139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526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QUADRO12!$AA$3</c:f>
          <c:strCache>
            <c:ptCount val="1"/>
            <c:pt idx="0">
              <c:v>GRÁFICO 17 - NÚMERO DE CANDIDATURAS MZD,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QUADRO12!$A$7:$A$12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QUADRO12!$F$7:$F$12</c:f>
              <c:numCache>
                <c:formatCode>#,##0</c:formatCode>
                <c:ptCount val="6"/>
                <c:pt idx="0">
                  <c:v>71339</c:v>
                </c:pt>
                <c:pt idx="1">
                  <c:v>28610</c:v>
                </c:pt>
                <c:pt idx="2">
                  <c:v>3025</c:v>
                </c:pt>
                <c:pt idx="3">
                  <c:v>21178</c:v>
                </c:pt>
                <c:pt idx="4">
                  <c:v>4050</c:v>
                </c:pt>
                <c:pt idx="5">
                  <c:v>11950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QUADRO13!$AA$2</c:f>
          <c:strCache>
            <c:ptCount val="1"/>
            <c:pt idx="0">
              <c:v>GRÁFICO 20 - ÁREA MAA,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QUADRO13!$D$7:$D$12</c:f>
              <c:numCache>
                <c:formatCode>#,##0</c:formatCode>
                <c:ptCount val="6"/>
                <c:pt idx="0">
                  <c:v>261595.51</c:v>
                </c:pt>
                <c:pt idx="1">
                  <c:v>172228.64</c:v>
                </c:pt>
                <c:pt idx="2">
                  <c:v>105667.76</c:v>
                </c:pt>
                <c:pt idx="3">
                  <c:v>1117635.3</c:v>
                </c:pt>
                <c:pt idx="4">
                  <c:v>19481.150000000001</c:v>
                </c:pt>
                <c:pt idx="5">
                  <c:v>2110.14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QUADRO13!$AA$1</c:f>
          <c:strCache>
            <c:ptCount val="1"/>
            <c:pt idx="0">
              <c:v>GRÁFICO 19 - NÚMERO DE CANDIDATURAS MAA,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QUADRO13!$B$7:$B$12</c:f>
              <c:numCache>
                <c:formatCode>#,##0</c:formatCode>
                <c:ptCount val="6"/>
                <c:pt idx="0">
                  <c:v>34906</c:v>
                </c:pt>
                <c:pt idx="1">
                  <c:v>13268</c:v>
                </c:pt>
                <c:pt idx="2">
                  <c:v>4109</c:v>
                </c:pt>
                <c:pt idx="3">
                  <c:v>14691</c:v>
                </c:pt>
                <c:pt idx="4">
                  <c:v>1608</c:v>
                </c:pt>
                <c:pt idx="5">
                  <c:v>1134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QUADRO13!$AA$3</c:f>
          <c:strCache>
            <c:ptCount val="1"/>
            <c:pt idx="0">
              <c:v>GRÁFICO 21 - ANIMAIS MAA, POR REGIÃO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QUADRO13!$F$7:$F$12</c:f>
              <c:numCache>
                <c:formatCode>#,##0</c:formatCode>
                <c:ptCount val="6"/>
                <c:pt idx="0">
                  <c:v>38316.33</c:v>
                </c:pt>
                <c:pt idx="1">
                  <c:v>8769.64</c:v>
                </c:pt>
                <c:pt idx="2">
                  <c:v>4502.8999999999996</c:v>
                </c:pt>
                <c:pt idx="3">
                  <c:v>26940.82</c:v>
                </c:pt>
                <c:pt idx="4">
                  <c:v>827.23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QUADRO13!$AA$5</c:f>
          <c:strCache>
            <c:ptCount val="1"/>
            <c:pt idx="0">
              <c:v>GRÁFICO 23 - ÁREA MAA,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QUADRO13!$J$7:$J$12</c:f>
              <c:numCache>
                <c:formatCode>#,##0</c:formatCode>
                <c:ptCount val="6"/>
                <c:pt idx="0">
                  <c:v>184782.71</c:v>
                </c:pt>
                <c:pt idx="1">
                  <c:v>128507.61</c:v>
                </c:pt>
                <c:pt idx="2">
                  <c:v>94840.52</c:v>
                </c:pt>
                <c:pt idx="3">
                  <c:v>923640.36</c:v>
                </c:pt>
                <c:pt idx="4">
                  <c:v>13638.25</c:v>
                </c:pt>
                <c:pt idx="5">
                  <c:v>2066.39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QUADRO13!$AA$4</c:f>
          <c:strCache>
            <c:ptCount val="1"/>
            <c:pt idx="0">
              <c:v>GRÁFICO 22 - NÚMERO DE CANDIDATURAS MAA,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QUADRO13!$H$7:$H$12</c:f>
              <c:numCache>
                <c:formatCode>#,##0</c:formatCode>
                <c:ptCount val="6"/>
                <c:pt idx="0">
                  <c:v>25430</c:v>
                </c:pt>
                <c:pt idx="1">
                  <c:v>9697</c:v>
                </c:pt>
                <c:pt idx="2">
                  <c:v>3196</c:v>
                </c:pt>
                <c:pt idx="3">
                  <c:v>11876</c:v>
                </c:pt>
                <c:pt idx="4">
                  <c:v>1149</c:v>
                </c:pt>
                <c:pt idx="5">
                  <c:v>1136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QUADRO13!$AA$6</c:f>
          <c:strCache>
            <c:ptCount val="1"/>
            <c:pt idx="0">
              <c:v>GRÁFICO 24 - ANIMAIS MAA, POR REGIÃO - 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QUADRO13!$A$7:$A$12</c:f>
              <c:strCache>
                <c:ptCount val="6"/>
                <c:pt idx="0">
                  <c:v>Norte</c:v>
                </c:pt>
                <c:pt idx="1">
                  <c:v>Centro</c:v>
                </c:pt>
                <c:pt idx="2">
                  <c:v>Lisboa e Vale do Tejo</c:v>
                </c:pt>
                <c:pt idx="3">
                  <c:v>Alentejo</c:v>
                </c:pt>
                <c:pt idx="4">
                  <c:v>Algarve</c:v>
                </c:pt>
                <c:pt idx="5">
                  <c:v>Madeira</c:v>
                </c:pt>
              </c:strCache>
            </c:strRef>
          </c:cat>
          <c:val>
            <c:numRef>
              <c:f>QUADRO13!$L$7:$L$12</c:f>
              <c:numCache>
                <c:formatCode>#,##0</c:formatCode>
                <c:ptCount val="6"/>
                <c:pt idx="0">
                  <c:v>29892.83</c:v>
                </c:pt>
                <c:pt idx="1">
                  <c:v>6959.1</c:v>
                </c:pt>
                <c:pt idx="2">
                  <c:v>4020.95</c:v>
                </c:pt>
                <c:pt idx="3">
                  <c:v>24633.79</c:v>
                </c:pt>
                <c:pt idx="4">
                  <c:v>660.61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GRÁFICO25!$AA$1</c:f>
          <c:strCache>
            <c:ptCount val="1"/>
            <c:pt idx="0">
              <c:v>GRÁFICO 25 - DISTRIBUIÇÃO DO ATENDIMENTO DO PARCELÁRIO, POR ENTIDADE (ACUMULADO)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2271653350350944E-2"/>
          <c:y val="0.1297054878449472"/>
          <c:w val="0.83278267607958312"/>
          <c:h val="0.825028623999319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QUADRO15!$A$7</c:f>
              <c:strCache>
                <c:ptCount val="1"/>
                <c:pt idx="0">
                  <c:v>DRAP NORTE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QUADRO15!$B$7:$F$7</c:f>
              <c:numCache>
                <c:formatCode>#,##0</c:formatCode>
                <c:ptCount val="5"/>
                <c:pt idx="0">
                  <c:v>891</c:v>
                </c:pt>
                <c:pt idx="1">
                  <c:v>2060</c:v>
                </c:pt>
                <c:pt idx="2">
                  <c:v>3741</c:v>
                </c:pt>
                <c:pt idx="3">
                  <c:v>6579</c:v>
                </c:pt>
                <c:pt idx="4">
                  <c:v>7402</c:v>
                </c:pt>
              </c:numCache>
            </c:numRef>
          </c:val>
        </c:ser>
        <c:ser>
          <c:idx val="0"/>
          <c:order val="1"/>
          <c:tx>
            <c:strRef>
              <c:f>QUADRO15!$A$8</c:f>
              <c:strCache>
                <c:ptCount val="1"/>
                <c:pt idx="0">
                  <c:v>DRAP CENTRO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QUADRO15!$B$8:$F$8</c:f>
              <c:numCache>
                <c:formatCode>#,##0</c:formatCode>
                <c:ptCount val="5"/>
                <c:pt idx="0">
                  <c:v>696</c:v>
                </c:pt>
                <c:pt idx="1">
                  <c:v>1846</c:v>
                </c:pt>
                <c:pt idx="2">
                  <c:v>3225</c:v>
                </c:pt>
                <c:pt idx="3">
                  <c:v>5311</c:v>
                </c:pt>
                <c:pt idx="4">
                  <c:v>5698</c:v>
                </c:pt>
              </c:numCache>
            </c:numRef>
          </c:val>
        </c:ser>
        <c:ser>
          <c:idx val="2"/>
          <c:order val="2"/>
          <c:tx>
            <c:strRef>
              <c:f>QUADRO15!$A$9</c:f>
              <c:strCache>
                <c:ptCount val="1"/>
                <c:pt idx="0">
                  <c:v>DRAP LVT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QUADRO15!$B$9:$F$9</c:f>
              <c:numCache>
                <c:formatCode>#,##0</c:formatCode>
                <c:ptCount val="5"/>
                <c:pt idx="0">
                  <c:v>273</c:v>
                </c:pt>
                <c:pt idx="1">
                  <c:v>619</c:v>
                </c:pt>
                <c:pt idx="2">
                  <c:v>1107</c:v>
                </c:pt>
                <c:pt idx="3">
                  <c:v>1811</c:v>
                </c:pt>
                <c:pt idx="4">
                  <c:v>2014</c:v>
                </c:pt>
              </c:numCache>
            </c:numRef>
          </c:val>
        </c:ser>
        <c:ser>
          <c:idx val="3"/>
          <c:order val="3"/>
          <c:tx>
            <c:strRef>
              <c:f>QUADRO15!$A$10</c:f>
              <c:strCache>
                <c:ptCount val="1"/>
                <c:pt idx="0">
                  <c:v>DRAP ALENTEJO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QUADRO15!$B$10:$F$10</c:f>
              <c:numCache>
                <c:formatCode>#,##0</c:formatCode>
                <c:ptCount val="5"/>
                <c:pt idx="0">
                  <c:v>114</c:v>
                </c:pt>
                <c:pt idx="1">
                  <c:v>271</c:v>
                </c:pt>
                <c:pt idx="2">
                  <c:v>400</c:v>
                </c:pt>
                <c:pt idx="3">
                  <c:v>695</c:v>
                </c:pt>
                <c:pt idx="4">
                  <c:v>753</c:v>
                </c:pt>
              </c:numCache>
            </c:numRef>
          </c:val>
        </c:ser>
        <c:ser>
          <c:idx val="4"/>
          <c:order val="4"/>
          <c:tx>
            <c:strRef>
              <c:f>QUADRO15!$A$11</c:f>
              <c:strCache>
                <c:ptCount val="1"/>
                <c:pt idx="0">
                  <c:v>DRAP ALGARVE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QUADRO15!$B$11:$F$11</c:f>
              <c:numCache>
                <c:formatCode>#,##0</c:formatCode>
                <c:ptCount val="5"/>
                <c:pt idx="0">
                  <c:v>65</c:v>
                </c:pt>
                <c:pt idx="1">
                  <c:v>181</c:v>
                </c:pt>
                <c:pt idx="2">
                  <c:v>328</c:v>
                </c:pt>
                <c:pt idx="3">
                  <c:v>637</c:v>
                </c:pt>
                <c:pt idx="4">
                  <c:v>719</c:v>
                </c:pt>
              </c:numCache>
            </c:numRef>
          </c:val>
        </c:ser>
        <c:ser>
          <c:idx val="5"/>
          <c:order val="5"/>
          <c:tx>
            <c:strRef>
              <c:f>QUADRO15!$A$12</c:f>
              <c:strCache>
                <c:ptCount val="1"/>
                <c:pt idx="0">
                  <c:v>DRACA AÇORES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QUADRO15!$B$12:$F$12</c:f>
              <c:numCache>
                <c:formatCode>#,##0</c:formatCode>
                <c:ptCount val="5"/>
                <c:pt idx="0">
                  <c:v>647</c:v>
                </c:pt>
                <c:pt idx="1">
                  <c:v>2190</c:v>
                </c:pt>
                <c:pt idx="2">
                  <c:v>4258</c:v>
                </c:pt>
                <c:pt idx="3">
                  <c:v>6676</c:v>
                </c:pt>
                <c:pt idx="4">
                  <c:v>7313</c:v>
                </c:pt>
              </c:numCache>
            </c:numRef>
          </c:val>
        </c:ser>
        <c:ser>
          <c:idx val="6"/>
          <c:order val="6"/>
          <c:tx>
            <c:strRef>
              <c:f>QUADRO15!$A$13</c:f>
              <c:strCache>
                <c:ptCount val="1"/>
                <c:pt idx="0">
                  <c:v>DRADR MADEIRA 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QUADRO15!$B$13:$F$13</c:f>
              <c:numCache>
                <c:formatCode>#,##0</c:formatCode>
                <c:ptCount val="5"/>
                <c:pt idx="0">
                  <c:v>180</c:v>
                </c:pt>
                <c:pt idx="1">
                  <c:v>427</c:v>
                </c:pt>
                <c:pt idx="2">
                  <c:v>762</c:v>
                </c:pt>
                <c:pt idx="3">
                  <c:v>1106</c:v>
                </c:pt>
                <c:pt idx="4">
                  <c:v>1216</c:v>
                </c:pt>
              </c:numCache>
            </c:numRef>
          </c:val>
        </c:ser>
        <c:ser>
          <c:idx val="7"/>
          <c:order val="7"/>
          <c:tx>
            <c:strRef>
              <c:f>QUADRO15!$A$14</c:f>
              <c:strCache>
                <c:ptCount val="1"/>
                <c:pt idx="0">
                  <c:v>CNA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QUADRO15!$B$14:$F$14</c:f>
              <c:numCache>
                <c:formatCode>#,##0</c:formatCode>
                <c:ptCount val="5"/>
                <c:pt idx="0">
                  <c:v>1642</c:v>
                </c:pt>
                <c:pt idx="1">
                  <c:v>4775</c:v>
                </c:pt>
                <c:pt idx="2">
                  <c:v>8729</c:v>
                </c:pt>
                <c:pt idx="3">
                  <c:v>14639</c:v>
                </c:pt>
                <c:pt idx="4">
                  <c:v>15608</c:v>
                </c:pt>
              </c:numCache>
            </c:numRef>
          </c:val>
        </c:ser>
        <c:ser>
          <c:idx val="8"/>
          <c:order val="8"/>
          <c:tx>
            <c:strRef>
              <c:f>QUADRO15!$A$15</c:f>
              <c:strCache>
                <c:ptCount val="1"/>
                <c:pt idx="0">
                  <c:v>AJAP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QUADRO15!$B$15:$F$15</c:f>
              <c:numCache>
                <c:formatCode>#,##0</c:formatCode>
                <c:ptCount val="5"/>
                <c:pt idx="0">
                  <c:v>2954</c:v>
                </c:pt>
                <c:pt idx="1">
                  <c:v>7111</c:v>
                </c:pt>
                <c:pt idx="2">
                  <c:v>13152</c:v>
                </c:pt>
                <c:pt idx="3">
                  <c:v>22534</c:v>
                </c:pt>
                <c:pt idx="4">
                  <c:v>24288</c:v>
                </c:pt>
              </c:numCache>
            </c:numRef>
          </c:val>
        </c:ser>
        <c:ser>
          <c:idx val="9"/>
          <c:order val="9"/>
          <c:tx>
            <c:strRef>
              <c:f>QUADRO15!$A$16</c:f>
              <c:strCache>
                <c:ptCount val="1"/>
                <c:pt idx="0">
                  <c:v>CNJ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QUADRO15!$B$16:$F$16</c:f>
              <c:numCache>
                <c:formatCode>#,##0</c:formatCode>
                <c:ptCount val="5"/>
                <c:pt idx="0">
                  <c:v>32</c:v>
                </c:pt>
                <c:pt idx="1">
                  <c:v>118</c:v>
                </c:pt>
                <c:pt idx="2">
                  <c:v>235</c:v>
                </c:pt>
                <c:pt idx="3">
                  <c:v>337</c:v>
                </c:pt>
                <c:pt idx="4">
                  <c:v>347</c:v>
                </c:pt>
              </c:numCache>
            </c:numRef>
          </c:val>
        </c:ser>
        <c:ser>
          <c:idx val="10"/>
          <c:order val="10"/>
          <c:tx>
            <c:strRef>
              <c:f>QUADRO15!$A$17</c:f>
              <c:strCache>
                <c:ptCount val="1"/>
                <c:pt idx="0">
                  <c:v>CAP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QUADRO15!$B$17:$F$17</c:f>
              <c:numCache>
                <c:formatCode>#,##0</c:formatCode>
                <c:ptCount val="5"/>
                <c:pt idx="0">
                  <c:v>9169</c:v>
                </c:pt>
                <c:pt idx="1">
                  <c:v>25579</c:v>
                </c:pt>
                <c:pt idx="2">
                  <c:v>48258</c:v>
                </c:pt>
                <c:pt idx="3">
                  <c:v>83681</c:v>
                </c:pt>
                <c:pt idx="4">
                  <c:v>88973</c:v>
                </c:pt>
              </c:numCache>
            </c:numRef>
          </c:val>
        </c:ser>
        <c:ser>
          <c:idx val="11"/>
          <c:order val="11"/>
          <c:tx>
            <c:strRef>
              <c:f>QUADRO15!$A$18</c:f>
              <c:strCache>
                <c:ptCount val="1"/>
                <c:pt idx="0">
                  <c:v>CONFAGRI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QUADRO15!$B$18:$F$18</c:f>
              <c:numCache>
                <c:formatCode>#,##0</c:formatCode>
                <c:ptCount val="5"/>
                <c:pt idx="0">
                  <c:v>7998</c:v>
                </c:pt>
                <c:pt idx="1">
                  <c:v>23017</c:v>
                </c:pt>
                <c:pt idx="2">
                  <c:v>42655</c:v>
                </c:pt>
                <c:pt idx="3">
                  <c:v>71188</c:v>
                </c:pt>
                <c:pt idx="4">
                  <c:v>75677</c:v>
                </c:pt>
              </c:numCache>
            </c:numRef>
          </c:val>
        </c:ser>
        <c:ser>
          <c:idx val="12"/>
          <c:order val="12"/>
          <c:tx>
            <c:strRef>
              <c:f>QUADRO15!$A$19</c:f>
              <c:strCache>
                <c:ptCount val="1"/>
                <c:pt idx="0">
                  <c:v>IFAP</c:v>
                </c:pt>
              </c:strCache>
            </c:strRef>
          </c:tx>
          <c:invertIfNegative val="0"/>
          <c:cat>
            <c:strRef>
              <c:f>QUADRO15!$B$5:$F$6</c:f>
              <c:strCache>
                <c:ptCount val="5"/>
                <c:pt idx="0">
                  <c:v>01-02-2021 A 28-02-2021</c:v>
                </c:pt>
                <c:pt idx="1">
                  <c:v>01-02-2021 A 28-03-2021</c:v>
                </c:pt>
                <c:pt idx="2">
                  <c:v>01-02-2021 A 25-04-2021</c:v>
                </c:pt>
                <c:pt idx="3">
                  <c:v>01-02-2021 A 30-05-2021</c:v>
                </c:pt>
                <c:pt idx="4">
                  <c:v>01-02-2021 A 25-06-2021</c:v>
                </c:pt>
              </c:strCache>
            </c:strRef>
          </c:cat>
          <c:val>
            <c:numRef>
              <c:f>QUADRO15!$B$19:$F$19</c:f>
              <c:numCache>
                <c:formatCode>#,##0</c:formatCode>
                <c:ptCount val="5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9424320"/>
        <c:axId val="1579424864"/>
      </c:barChart>
      <c:catAx>
        <c:axId val="157942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9424864"/>
        <c:crosses val="autoZero"/>
        <c:auto val="1"/>
        <c:lblAlgn val="ctr"/>
        <c:lblOffset val="100"/>
        <c:noMultiLvlLbl val="0"/>
      </c:catAx>
      <c:valAx>
        <c:axId val="157942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7942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QUADRO17!$AA$1</c:f>
          <c:strCache>
            <c:ptCount val="1"/>
            <c:pt idx="0">
              <c:v>GRÁFICO 26 - COMPARAÇÃO DO N.º DE ATENDIMENTOS DO PARCELÁRIO - PU2021/PU2020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7.7087371837875271E-2"/>
          <c:y val="0.23101643302339145"/>
          <c:w val="0.82661301405373044"/>
          <c:h val="0.6509587851906109"/>
        </c:manualLayout>
      </c:layout>
      <c:lineChart>
        <c:grouping val="standard"/>
        <c:varyColors val="0"/>
        <c:ser>
          <c:idx val="0"/>
          <c:order val="0"/>
          <c:tx>
            <c:strRef>
              <c:f>QUADRO17!$A$5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9.3333322323474917E-3"/>
                  <c:y val="3.09209410839148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12443880687266E-2"/>
                  <c:y val="4.7881069129924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pt-P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QUADRO17!$B$4:$G$4</c:f>
              <c:strCache>
                <c:ptCount val="6"/>
                <c:pt idx="0">
                  <c:v>Até 23-02-2020 e 28-02-2021</c:v>
                </c:pt>
                <c:pt idx="1">
                  <c:v>Até 22-03-2020 e 28-03-2021</c:v>
                </c:pt>
                <c:pt idx="2">
                  <c:v>Até 19-04-2020 e 25-04-2021</c:v>
                </c:pt>
                <c:pt idx="3">
                  <c:v>Até  24-05-2020 e 30-05-2021</c:v>
                </c:pt>
                <c:pt idx="4">
                  <c:v>Até 21-06-2020 e 25-06-2021</c:v>
                </c:pt>
                <c:pt idx="5">
                  <c:v>Até 12-07-2020</c:v>
                </c:pt>
              </c:strCache>
            </c:strRef>
          </c:cat>
          <c:val>
            <c:numRef>
              <c:f>QUADRO17!$B$5:$G$5</c:f>
              <c:numCache>
                <c:formatCode>#\ ##0</c:formatCode>
                <c:ptCount val="6"/>
                <c:pt idx="0">
                  <c:v>13234</c:v>
                </c:pt>
                <c:pt idx="1">
                  <c:v>36676</c:v>
                </c:pt>
                <c:pt idx="2">
                  <c:v>49332</c:v>
                </c:pt>
                <c:pt idx="3">
                  <c:v>77778</c:v>
                </c:pt>
                <c:pt idx="4">
                  <c:v>109364</c:v>
                </c:pt>
                <c:pt idx="5">
                  <c:v>115423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QUADRO17!$A$6</c:f>
              <c:strCache>
                <c:ptCount val="1"/>
                <c:pt idx="0">
                  <c:v>2021</c:v>
                </c:pt>
              </c:strCache>
            </c:strRef>
          </c:tx>
          <c:dLbls>
            <c:dLbl>
              <c:idx val="1"/>
              <c:layout>
                <c:manualLayout>
                  <c:x val="-3.8108698208888708E-2"/>
                  <c:y val="-5.4771680671698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pt-P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QUADRO17!$B$4:$G$4</c:f>
              <c:strCache>
                <c:ptCount val="6"/>
                <c:pt idx="0">
                  <c:v>Até 23-02-2020 e 28-02-2021</c:v>
                </c:pt>
                <c:pt idx="1">
                  <c:v>Até 22-03-2020 e 28-03-2021</c:v>
                </c:pt>
                <c:pt idx="2">
                  <c:v>Até 19-04-2020 e 25-04-2021</c:v>
                </c:pt>
                <c:pt idx="3">
                  <c:v>Até  24-05-2020 e 30-05-2021</c:v>
                </c:pt>
                <c:pt idx="4">
                  <c:v>Até 21-06-2020 e 25-06-2021</c:v>
                </c:pt>
                <c:pt idx="5">
                  <c:v>Até 12-07-2020</c:v>
                </c:pt>
              </c:strCache>
            </c:strRef>
          </c:cat>
          <c:val>
            <c:numRef>
              <c:f>QUADRO17!$B$6:$G$6</c:f>
              <c:numCache>
                <c:formatCode>#\ ##0</c:formatCode>
                <c:ptCount val="6"/>
                <c:pt idx="0">
                  <c:v>17906</c:v>
                </c:pt>
                <c:pt idx="1">
                  <c:v>48550</c:v>
                </c:pt>
                <c:pt idx="2">
                  <c:v>88432</c:v>
                </c:pt>
                <c:pt idx="3">
                  <c:v>144700</c:v>
                </c:pt>
                <c:pt idx="4">
                  <c:v>155605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425408"/>
        <c:axId val="1579425952"/>
      </c:lineChart>
      <c:catAx>
        <c:axId val="157942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9425952"/>
        <c:crosses val="autoZero"/>
        <c:auto val="1"/>
        <c:lblAlgn val="ctr"/>
        <c:lblOffset val="100"/>
        <c:noMultiLvlLbl val="0"/>
      </c:catAx>
      <c:valAx>
        <c:axId val="15794259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crossAx val="1579425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GRÁFICO03!$AA$1</c:f>
          <c:strCache>
            <c:ptCount val="1"/>
            <c:pt idx="0">
              <c:v>GRÁFICO 3 - ÁREAS (HA), POR AJUDA / APOIO
PU2021/PU2020 - CONTINENTE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'QUADRO01 - CONTINENTE'!$A$8</c:f>
              <c:strCache>
                <c:ptCount val="1"/>
                <c:pt idx="0">
                  <c:v>RPB - Regime de Pagamento Base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CONTINENTE'!$F$8,'QUADRO01 - CONTINENTE'!$J$8)</c:f>
              <c:numCache>
                <c:formatCode>#,##0</c:formatCode>
                <c:ptCount val="2"/>
                <c:pt idx="0">
                  <c:v>2998588.27</c:v>
                </c:pt>
                <c:pt idx="1">
                  <c:v>2959837.47</c:v>
                </c:pt>
              </c:numCache>
            </c:numRef>
          </c:val>
        </c:ser>
        <c:ser>
          <c:idx val="1"/>
          <c:order val="1"/>
          <c:tx>
            <c:strRef>
              <c:f>'QUADRO01 - CONTINENTE'!$A$10</c:f>
              <c:strCache>
                <c:ptCount val="1"/>
                <c:pt idx="0">
                  <c:v>RPA - Regime da Pequena Agricultura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CONTINENTE'!$F$10,'QUADRO01 - CONTINENTE'!$J$10)</c:f>
              <c:numCache>
                <c:formatCode>#,##0</c:formatCode>
                <c:ptCount val="2"/>
                <c:pt idx="0">
                  <c:v>106619.71</c:v>
                </c:pt>
                <c:pt idx="1">
                  <c:v>115835.07</c:v>
                </c:pt>
              </c:numCache>
            </c:numRef>
          </c:val>
        </c:ser>
        <c:ser>
          <c:idx val="2"/>
          <c:order val="2"/>
          <c:tx>
            <c:strRef>
              <c:f>'QUADRO01 - CONTINENTE'!$A$12</c:f>
              <c:strCache>
                <c:ptCount val="1"/>
                <c:pt idx="0">
                  <c:v>Manutenção da Atividade Agrícola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CONTINENTE'!$F$12,'QUADRO01 - CONTINENTE'!$J$12)</c:f>
              <c:numCache>
                <c:formatCode>#,##0</c:formatCode>
                <c:ptCount val="2"/>
                <c:pt idx="0">
                  <c:v>2806508.51</c:v>
                </c:pt>
                <c:pt idx="1">
                  <c:v>2742252.07</c:v>
                </c:pt>
              </c:numCache>
            </c:numRef>
          </c:val>
        </c:ser>
        <c:ser>
          <c:idx val="4"/>
          <c:order val="3"/>
          <c:tx>
            <c:strRef>
              <c:f>'QUADRO01 - CONTINENTE'!$A$19</c:f>
              <c:strCache>
                <c:ptCount val="1"/>
                <c:pt idx="0">
                  <c:v>Florestação de Terras Agrícolas - PRODER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CONTINENTE'!$F$19,'QUADRO01 - CONTINENTE'!$J$19)</c:f>
              <c:numCache>
                <c:formatCode>#,##0</c:formatCode>
                <c:ptCount val="2"/>
                <c:pt idx="0">
                  <c:v>10360.32</c:v>
                </c:pt>
                <c:pt idx="1">
                  <c:v>10560.15</c:v>
                </c:pt>
              </c:numCache>
            </c:numRef>
          </c:val>
        </c:ser>
        <c:ser>
          <c:idx val="5"/>
          <c:order val="4"/>
          <c:tx>
            <c:strRef>
              <c:f>'QUADRO01 - CONTINENTE'!$A$20</c:f>
              <c:strCache>
                <c:ptCount val="1"/>
                <c:pt idx="0">
                  <c:v>Florestação de Terras Agrícolas - RURIS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CONTINENTE'!$F$20,'QUADRO01 - CONTINENTE'!$J$20)</c:f>
              <c:numCache>
                <c:formatCode>#,##0</c:formatCode>
                <c:ptCount val="2"/>
                <c:pt idx="0">
                  <c:v>38431.99</c:v>
                </c:pt>
                <c:pt idx="1">
                  <c:v>39083.17</c:v>
                </c:pt>
              </c:numCache>
            </c:numRef>
          </c:val>
        </c:ser>
        <c:ser>
          <c:idx val="6"/>
          <c:order val="5"/>
          <c:tx>
            <c:strRef>
              <c:f>'QUADRO01 - CONTINENTE'!$A$21</c:f>
              <c:strCache>
                <c:ptCount val="1"/>
                <c:pt idx="0">
                  <c:v>Florestação de Terras Agrícolas - Reg 2080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CONTINENTE'!$F$21,'QUADRO01 - CONTINENTE'!$J$21)</c:f>
              <c:numCache>
                <c:formatCode>#,##0</c:formatCode>
                <c:ptCount val="2"/>
                <c:pt idx="0">
                  <c:v>2778.17</c:v>
                </c:pt>
                <c:pt idx="1">
                  <c:v>16492.169999999998</c:v>
                </c:pt>
              </c:numCache>
            </c:numRef>
          </c:val>
        </c:ser>
        <c:ser>
          <c:idx val="7"/>
          <c:order val="6"/>
          <c:tx>
            <c:strRef>
              <c:f>'QUADRO01 - CONTINENTE'!$A$22</c:f>
              <c:strCache>
                <c:ptCount val="1"/>
                <c:pt idx="0">
                  <c:v>Florestação de Terras Agrícolas - Reg 2328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CONTINENTE'!$F$22,'QUADRO01 - CONTINENTE'!$J$22)</c:f>
              <c:numCache>
                <c:formatCode>#,##0</c:formatCode>
                <c:ptCount val="2"/>
                <c:pt idx="0">
                  <c:v>17.54</c:v>
                </c:pt>
                <c:pt idx="1">
                  <c:v>46.17</c:v>
                </c:pt>
              </c:numCache>
            </c:numRef>
          </c:val>
        </c:ser>
        <c:ser>
          <c:idx val="3"/>
          <c:order val="7"/>
          <c:tx>
            <c:strRef>
              <c:f>'QUADRO01 - CONTINENTE'!$A$23:$B$23</c:f>
              <c:strCache>
                <c:ptCount val="2"/>
                <c:pt idx="0">
                  <c:v>Florestação - PDR2020 Operação 8.1.1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CONTINENTE'!$F$23,'QUADRO01 - CONTINENTE'!$J$23)</c:f>
              <c:numCache>
                <c:formatCode>#,##0</c:formatCode>
                <c:ptCount val="2"/>
                <c:pt idx="0">
                  <c:v>2283.31</c:v>
                </c:pt>
                <c:pt idx="1">
                  <c:v>1614.41</c:v>
                </c:pt>
              </c:numCache>
            </c:numRef>
          </c:val>
        </c:ser>
        <c:ser>
          <c:idx val="8"/>
          <c:order val="8"/>
          <c:tx>
            <c:strRef>
              <c:f>'QUADRO01 - CONTINENTE'!$A$24:$B$24</c:f>
              <c:strCache>
                <c:ptCount val="2"/>
                <c:pt idx="0">
                  <c:v>Florestação - PDR2020 Operação 8.1.2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CONTINENTE'!$F$24,'QUADRO01 - CONTINENTE'!$J$24)</c:f>
              <c:numCache>
                <c:formatCode>#,##0</c:formatCode>
                <c:ptCount val="2"/>
                <c:pt idx="0">
                  <c:v>1020.61</c:v>
                </c:pt>
                <c:pt idx="1">
                  <c:v>884.04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79442816"/>
        <c:axId val="1579434112"/>
      </c:barChart>
      <c:catAx>
        <c:axId val="15794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34112"/>
        <c:crosses val="autoZero"/>
        <c:auto val="1"/>
        <c:lblAlgn val="ctr"/>
        <c:lblOffset val="100"/>
        <c:noMultiLvlLbl val="0"/>
      </c:catAx>
      <c:valAx>
        <c:axId val="157943411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42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GRÁFICO03!$AA$2</c:f>
          <c:strCache>
            <c:ptCount val="1"/>
            <c:pt idx="0">
              <c:v>GRÁFICO 3 - ÁREAS (HA), POR AJUDA / APOIO
PU2021/PU2020 - MADEIRA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'QUADRO01 - MADEIRA'!$A$8:$B$8</c:f>
              <c:strCache>
                <c:ptCount val="2"/>
                <c:pt idx="0">
                  <c:v>Manutenção da Atividade Agrícola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MADEIRA'!$F$8,'QUADRO01 - MADEIRA'!$J$8)</c:f>
              <c:numCache>
                <c:formatCode>#,##0</c:formatCode>
                <c:ptCount val="2"/>
                <c:pt idx="0">
                  <c:v>3231.99</c:v>
                </c:pt>
                <c:pt idx="1">
                  <c:v>3175.67</c:v>
                </c:pt>
              </c:numCache>
            </c:numRef>
          </c:val>
        </c:ser>
        <c:ser>
          <c:idx val="0"/>
          <c:order val="1"/>
          <c:tx>
            <c:strRef>
              <c:f>'QUADRO01 - MADEIRA'!$A$10</c:f>
              <c:strCache>
                <c:ptCount val="1"/>
                <c:pt idx="0">
                  <c:v>Florestação de Terras Agrícolas - 8.1.0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('QUADRO01 - MADEIRA'!$F$10,'QUADRO01 - MADEIRA'!$J$10)</c:f>
              <c:numCache>
                <c:formatCode>#,##0</c:formatCode>
                <c:ptCount val="2"/>
                <c:pt idx="0">
                  <c:v>76.489999999999995</c:v>
                </c:pt>
                <c:pt idx="1">
                  <c:v>81.739999999999995</c:v>
                </c:pt>
              </c:numCache>
            </c:numRef>
          </c:val>
        </c:ser>
        <c:ser>
          <c:idx val="4"/>
          <c:order val="2"/>
          <c:tx>
            <c:strRef>
              <c:f>'QUADRO01 - MADEIRA'!$A$16:$B$16</c:f>
              <c:strCache>
                <c:ptCount val="2"/>
                <c:pt idx="0">
                  <c:v>POSEI - Medida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MADEIRA'!$F$16,'QUADRO01 - MADEIRA'!$J$16)</c:f>
              <c:numCache>
                <c:formatCode>#,##0</c:formatCode>
                <c:ptCount val="2"/>
                <c:pt idx="0">
                  <c:v>3274.66</c:v>
                </c:pt>
                <c:pt idx="1">
                  <c:v>3214.67</c:v>
                </c:pt>
              </c:numCache>
            </c:numRef>
          </c:val>
        </c:ser>
        <c:ser>
          <c:idx val="5"/>
          <c:order val="3"/>
          <c:tx>
            <c:strRef>
              <c:f>'QUADRO01 - MADEIRA'!$A$17:$B$17</c:f>
              <c:strCache>
                <c:ptCount val="2"/>
                <c:pt idx="0">
                  <c:v>POSEI - Vinha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MADEIRA'!$F$17,'QUADRO01 - MADEIRA'!$J$17)</c:f>
              <c:numCache>
                <c:formatCode>#,##0</c:formatCode>
                <c:ptCount val="2"/>
                <c:pt idx="0">
                  <c:v>325.24</c:v>
                </c:pt>
                <c:pt idx="1">
                  <c:v>319.82</c:v>
                </c:pt>
              </c:numCache>
            </c:numRef>
          </c:val>
        </c:ser>
        <c:ser>
          <c:idx val="6"/>
          <c:order val="4"/>
          <c:tx>
            <c:strRef>
              <c:f>'QUADRO01 - MADEIRA'!$A$18:$B$18</c:f>
              <c:strCache>
                <c:ptCount val="2"/>
                <c:pt idx="0">
                  <c:v>POSEI - Banana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MADEIRA'!$D$20,'QUADRO01 - MADEIRA'!$I$20)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MADEIRA'!$F$18,'QUADRO01 - MADEIRA'!$J$18)</c:f>
              <c:numCache>
                <c:formatCode>#,##0</c:formatCode>
                <c:ptCount val="2"/>
                <c:pt idx="0">
                  <c:v>638.64</c:v>
                </c:pt>
                <c:pt idx="1">
                  <c:v>631.41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79422144"/>
        <c:axId val="1579440096"/>
      </c:barChart>
      <c:catAx>
        <c:axId val="15794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0096"/>
        <c:crosses val="autoZero"/>
        <c:auto val="1"/>
        <c:lblAlgn val="ctr"/>
        <c:lblOffset val="100"/>
        <c:noMultiLvlLbl val="0"/>
      </c:catAx>
      <c:valAx>
        <c:axId val="157944009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22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GRÁFICO04!$AA$1</c:f>
          <c:strCache>
            <c:ptCount val="1"/>
            <c:pt idx="0">
              <c:v>GRÁFICO 4 - MAA - ANIMAIS (CN) DECLARADOS - PU2021/PU2020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CONTINENTE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('QUADRO01 - CONTINENTE'!$G$13,'QUADRO01 - CONTINENTE'!$K$13)</c:f>
              <c:numCache>
                <c:formatCode>#,##0</c:formatCode>
                <c:ptCount val="2"/>
                <c:pt idx="0">
                  <c:v>79356.929999999993</c:v>
                </c:pt>
                <c:pt idx="1">
                  <c:v>66167.28</c:v>
                </c:pt>
              </c:numCache>
            </c:numRef>
          </c:val>
        </c:ser>
        <c:ser>
          <c:idx val="0"/>
          <c:order val="1"/>
          <c:tx>
            <c:v>MADEIRA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('QUADRO01 - CONTINENTE'!$D$26,'QUADRO01 - CONTINENTE'!$I$26)</c:f>
              <c:numCache>
                <c:formatCode>General</c:formatCode>
                <c:ptCount val="2"/>
                <c:pt idx="0">
                  <c:v>2021</c:v>
                </c:pt>
                <c:pt idx="1">
                  <c:v>2020</c:v>
                </c:pt>
              </c:numCache>
            </c:numRef>
          </c:cat>
          <c:val>
            <c:numRef>
              <c:f>'QUADRO01 - MADEIRA'!$G$9</c:f>
              <c:numCache>
                <c:formatCode>0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579440640"/>
        <c:axId val="1579447712"/>
      </c:barChart>
      <c:catAx>
        <c:axId val="15794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7712"/>
        <c:crosses val="autoZero"/>
        <c:auto val="1"/>
        <c:lblAlgn val="ctr"/>
        <c:lblOffset val="100"/>
        <c:noMultiLvlLbl val="0"/>
      </c:catAx>
      <c:valAx>
        <c:axId val="157944771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57944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GRÁFICO05!$AA$1</c:f>
          <c:strCache>
            <c:ptCount val="1"/>
            <c:pt idx="0">
              <c:v>GRÁFICO 5 - TRANSFERÊNCIAS - N.º DE COMUNICAÇÕES (MODELO T) - PU2021</c:v>
            </c:pt>
          </c:strCache>
        </c:strRef>
      </c:tx>
      <c:layout>
        <c:manualLayout>
          <c:xMode val="edge"/>
          <c:yMode val="edge"/>
          <c:x val="0.15823600174978128"/>
          <c:y val="2.7777777777777776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GRÁFICO05!$M$1:$M$4</c:f>
              <c:strCache>
                <c:ptCount val="4"/>
                <c:pt idx="0">
                  <c:v>RPB</c:v>
                </c:pt>
                <c:pt idx="1">
                  <c:v>RPA</c:v>
                </c:pt>
                <c:pt idx="2">
                  <c:v>MAA</c:v>
                </c:pt>
                <c:pt idx="3">
                  <c:v>FTA</c:v>
                </c:pt>
              </c:strCache>
            </c:strRef>
          </c:cat>
          <c:val>
            <c:numRef>
              <c:f>GRÁFICO05!$N$1:$N$4</c:f>
              <c:numCache>
                <c:formatCode>General</c:formatCode>
                <c:ptCount val="4"/>
                <c:pt idx="0">
                  <c:v>8532</c:v>
                </c:pt>
                <c:pt idx="1">
                  <c:v>1500</c:v>
                </c:pt>
                <c:pt idx="2">
                  <c:v>1095</c:v>
                </c:pt>
                <c:pt idx="3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1"/>
        <c:axId val="1579434656"/>
        <c:axId val="1579423776"/>
      </c:barChart>
      <c:catAx>
        <c:axId val="15794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23776"/>
        <c:crosses val="autoZero"/>
        <c:auto val="1"/>
        <c:lblAlgn val="ctr"/>
        <c:lblOffset val="100"/>
        <c:noMultiLvlLbl val="0"/>
      </c:catAx>
      <c:valAx>
        <c:axId val="1579423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34656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GRÁFICO06!$AA$1</c:f>
          <c:strCache>
            <c:ptCount val="1"/>
            <c:pt idx="0">
              <c:v>GRÁFICO 6 - TRANSFERÊNCIAS - DIREITOS/ÁREA (HA) (MODELO T) - PU2021</c:v>
            </c:pt>
          </c:strCache>
        </c:strRef>
      </c:tx>
      <c:layout/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GRÁFICO06!$M$1:$M$4</c:f>
              <c:strCache>
                <c:ptCount val="4"/>
                <c:pt idx="0">
                  <c:v>RPB (Direitos)</c:v>
                </c:pt>
                <c:pt idx="1">
                  <c:v>RPA (Direitos)</c:v>
                </c:pt>
                <c:pt idx="2">
                  <c:v>MAA (Área)</c:v>
                </c:pt>
                <c:pt idx="3">
                  <c:v>FTA (Área)</c:v>
                </c:pt>
              </c:strCache>
            </c:strRef>
          </c:cat>
          <c:val>
            <c:numRef>
              <c:f>GRÁFICO06!$N$1:$N$4</c:f>
              <c:numCache>
                <c:formatCode>General</c:formatCode>
                <c:ptCount val="4"/>
                <c:pt idx="0">
                  <c:v>175184.47</c:v>
                </c:pt>
                <c:pt idx="1">
                  <c:v>2955.58</c:v>
                </c:pt>
                <c:pt idx="2">
                  <c:v>35633.269999999997</c:v>
                </c:pt>
                <c:pt idx="3">
                  <c:v>1581.93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1579437920"/>
        <c:axId val="1579442272"/>
      </c:barChart>
      <c:catAx>
        <c:axId val="15794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2272"/>
        <c:crosses val="autoZero"/>
        <c:auto val="1"/>
        <c:lblAlgn val="ctr"/>
        <c:lblOffset val="100"/>
        <c:noMultiLvlLbl val="0"/>
      </c:catAx>
      <c:valAx>
        <c:axId val="1579442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3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GRÁFICO07!$AA$1</c:f>
          <c:strCache>
            <c:ptCount val="1"/>
            <c:pt idx="0">
              <c:v>GRÁFICO 7 - TRANSFERÊNCIAS - N.º DE COMUNICAÇÕES POR TIPO (MODELO T - RPB) - PU2021</c:v>
            </c:pt>
          </c:strCache>
        </c:strRef>
      </c:tx>
      <c:layout>
        <c:manualLayout>
          <c:xMode val="edge"/>
          <c:yMode val="edge"/>
          <c:x val="0.14694147442096053"/>
          <c:y val="1.9464720194647202E-2"/>
        </c:manualLayout>
      </c:layout>
      <c:overlay val="0"/>
      <c:txPr>
        <a:bodyPr/>
        <a:lstStyle/>
        <a:p>
          <a:pPr>
            <a:defRPr>
              <a:solidFill>
                <a:schemeClr val="accent5">
                  <a:lumMod val="75000"/>
                </a:schemeClr>
              </a:solidFill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Modelo T - RPB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6"/>
              <c:pt idx="0">
                <c:v>Alteração de estatuto jurídico ou denominação</c:v>
              </c:pt>
              <c:pt idx="1">
                <c:v>Cisão</c:v>
              </c:pt>
              <c:pt idx="2">
                <c:v>Definitiva</c:v>
              </c:pt>
              <c:pt idx="3">
                <c:v>Fusão</c:v>
              </c:pt>
              <c:pt idx="4">
                <c:v>Herança</c:v>
              </c:pt>
              <c:pt idx="5">
                <c:v>Temporária  (RPB)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6942</c:v>
              </c:pt>
              <c:pt idx="3">
                <c:v>2</c:v>
              </c:pt>
              <c:pt idx="4">
                <c:v>1500</c:v>
              </c:pt>
              <c:pt idx="5">
                <c:v>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435200"/>
        <c:axId val="1579443360"/>
      </c:barChart>
      <c:catAx>
        <c:axId val="15794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43360"/>
        <c:crosses val="autoZero"/>
        <c:auto val="1"/>
        <c:lblAlgn val="ctr"/>
        <c:lblOffset val="100"/>
        <c:tickLblSkip val="1"/>
        <c:noMultiLvlLbl val="0"/>
      </c:catAx>
      <c:valAx>
        <c:axId val="15794433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7943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Indice!A1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hyperlink" Target="#Indice!A1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hyperlink" Target="#Indice!A1"/><Relationship Id="rId4" Type="http://schemas.openxmlformats.org/officeDocument/2006/relationships/chart" Target="../charts/chart30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hyperlink" Target="#Indice!A1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7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8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4705350</xdr:colOff>
      <xdr:row>0</xdr:row>
      <xdr:rowOff>47625</xdr:rowOff>
    </xdr:from>
    <xdr:to>
      <xdr:col>2</xdr:col>
      <xdr:colOff>5248275</xdr:colOff>
      <xdr:row>1</xdr:row>
      <xdr:rowOff>71157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5705475" y="47625"/>
          <a:ext cx="542925" cy="185457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7</xdr:col>
      <xdr:colOff>264583</xdr:colOff>
      <xdr:row>0</xdr:row>
      <xdr:rowOff>0</xdr:rowOff>
    </xdr:from>
    <xdr:to>
      <xdr:col>7</xdr:col>
      <xdr:colOff>807508</xdr:colOff>
      <xdr:row>1</xdr:row>
      <xdr:rowOff>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108479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317501</xdr:colOff>
      <xdr:row>0</xdr:row>
      <xdr:rowOff>0</xdr:rowOff>
    </xdr:from>
    <xdr:to>
      <xdr:col>7</xdr:col>
      <xdr:colOff>860426</xdr:colOff>
      <xdr:row>1</xdr:row>
      <xdr:rowOff>0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11027834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306917</xdr:colOff>
      <xdr:row>0</xdr:row>
      <xdr:rowOff>0</xdr:rowOff>
    </xdr:from>
    <xdr:to>
      <xdr:col>7</xdr:col>
      <xdr:colOff>849842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172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0</xdr:rowOff>
    </xdr:from>
    <xdr:to>
      <xdr:col>7</xdr:col>
      <xdr:colOff>860425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27833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0</xdr:rowOff>
    </xdr:from>
    <xdr:to>
      <xdr:col>7</xdr:col>
      <xdr:colOff>860425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99502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0</xdr:row>
      <xdr:rowOff>0</xdr:rowOff>
    </xdr:from>
    <xdr:to>
      <xdr:col>7</xdr:col>
      <xdr:colOff>871008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1038416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txBody>
        <a:bodyPr vertOverflow="clip" horzOverflow="clip" wrap="square" lIns="46800" rIns="4680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Indice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57150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2768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5506570</xdr:colOff>
      <xdr:row>0</xdr:row>
      <xdr:rowOff>112619</xdr:rowOff>
    </xdr:from>
    <xdr:to>
      <xdr:col>3</xdr:col>
      <xdr:colOff>86845</xdr:colOff>
      <xdr:row>1</xdr:row>
      <xdr:rowOff>141194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5773270" y="112619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57150</xdr:rowOff>
    </xdr:from>
    <xdr:to>
      <xdr:col>4</xdr:col>
      <xdr:colOff>628650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115050" y="571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28575</xdr:rowOff>
    </xdr:from>
    <xdr:to>
      <xdr:col>5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28575</xdr:rowOff>
    </xdr:from>
    <xdr:to>
      <xdr:col>3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2009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581025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639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19050</xdr:rowOff>
    </xdr:from>
    <xdr:to>
      <xdr:col>4</xdr:col>
      <xdr:colOff>581025</xdr:colOff>
      <xdr:row>1</xdr:row>
      <xdr:rowOff>19050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817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28575</xdr:rowOff>
    </xdr:from>
    <xdr:to>
      <xdr:col>4</xdr:col>
      <xdr:colOff>609600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5055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7</xdr:col>
      <xdr:colOff>666750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0</xdr:row>
      <xdr:rowOff>19050</xdr:rowOff>
    </xdr:from>
    <xdr:to>
      <xdr:col>9</xdr:col>
      <xdr:colOff>628650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57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657225</xdr:colOff>
      <xdr:row>23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0</xdr:row>
      <xdr:rowOff>47625</xdr:rowOff>
    </xdr:from>
    <xdr:to>
      <xdr:col>9</xdr:col>
      <xdr:colOff>590550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1982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</xdr:rowOff>
    </xdr:from>
    <xdr:to>
      <xdr:col>14</xdr:col>
      <xdr:colOff>19050</xdr:colOff>
      <xdr:row>27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19050</xdr:rowOff>
    </xdr:from>
    <xdr:to>
      <xdr:col>9</xdr:col>
      <xdr:colOff>609600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55</xdr:row>
      <xdr:rowOff>0</xdr:rowOff>
    </xdr:from>
    <xdr:to>
      <xdr:col>14</xdr:col>
      <xdr:colOff>19050</xdr:colOff>
      <xdr:row>78</xdr:row>
      <xdr:rowOff>76201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9525</xdr:rowOff>
    </xdr:from>
    <xdr:to>
      <xdr:col>14</xdr:col>
      <xdr:colOff>19050</xdr:colOff>
      <xdr:row>103</xdr:row>
      <xdr:rowOff>85726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14</xdr:col>
      <xdr:colOff>19050</xdr:colOff>
      <xdr:row>53</xdr:row>
      <xdr:rowOff>76201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8</xdr:col>
      <xdr:colOff>0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0</xdr:row>
      <xdr:rowOff>47625</xdr:rowOff>
    </xdr:from>
    <xdr:to>
      <xdr:col>9</xdr:col>
      <xdr:colOff>533400</xdr:colOff>
      <xdr:row>1</xdr:row>
      <xdr:rowOff>76200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162675" y="476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7</xdr:col>
      <xdr:colOff>657226</xdr:colOff>
      <xdr:row>23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28575</xdr:rowOff>
    </xdr:from>
    <xdr:to>
      <xdr:col>9</xdr:col>
      <xdr:colOff>609600</xdr:colOff>
      <xdr:row>1</xdr:row>
      <xdr:rowOff>57150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62388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50</xdr:row>
      <xdr:rowOff>0</xdr:rowOff>
    </xdr:from>
    <xdr:to>
      <xdr:col>7</xdr:col>
      <xdr:colOff>666750</xdr:colOff>
      <xdr:row>73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666750</xdr:colOff>
      <xdr:row>99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7</xdr:col>
      <xdr:colOff>657226</xdr:colOff>
      <xdr:row>48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604500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12700</xdr:rowOff>
    </xdr:from>
    <xdr:to>
      <xdr:col>11</xdr:col>
      <xdr:colOff>708025</xdr:colOff>
      <xdr:row>0</xdr:row>
      <xdr:rowOff>203200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10575925" y="127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685799</xdr:colOff>
      <xdr:row>32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13</xdr:row>
      <xdr:rowOff>9525</xdr:rowOff>
    </xdr:from>
    <xdr:to>
      <xdr:col>16</xdr:col>
      <xdr:colOff>485774</xdr:colOff>
      <xdr:row>32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590550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6389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0</xdr:rowOff>
    </xdr:from>
    <xdr:to>
      <xdr:col>16</xdr:col>
      <xdr:colOff>371474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0</xdr:row>
      <xdr:rowOff>19050</xdr:rowOff>
    </xdr:from>
    <xdr:to>
      <xdr:col>7</xdr:col>
      <xdr:colOff>666750</xdr:colOff>
      <xdr:row>1</xdr:row>
      <xdr:rowOff>19050</xdr:rowOff>
    </xdr:to>
    <xdr:sp macro="" textlink="">
      <xdr:nvSpPr>
        <xdr:cNvPr id="5" name="CaixaDeTexto 4">
          <a:hlinkClick xmlns:r="http://schemas.openxmlformats.org/officeDocument/2006/relationships" r:id="rId3"/>
        </xdr:cNvPr>
        <xdr:cNvSpPr txBox="1"/>
      </xdr:nvSpPr>
      <xdr:spPr>
        <a:xfrm>
          <a:off x="61341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16</xdr:col>
      <xdr:colOff>371474</xdr:colOff>
      <xdr:row>52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13</xdr:row>
      <xdr:rowOff>0</xdr:rowOff>
    </xdr:from>
    <xdr:to>
      <xdr:col>16</xdr:col>
      <xdr:colOff>552449</xdr:colOff>
      <xdr:row>32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7</xdr:col>
      <xdr:colOff>476249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0</xdr:row>
      <xdr:rowOff>28575</xdr:rowOff>
    </xdr:from>
    <xdr:to>
      <xdr:col>7</xdr:col>
      <xdr:colOff>619125</xdr:colOff>
      <xdr:row>1</xdr:row>
      <xdr:rowOff>28575</xdr:rowOff>
    </xdr:to>
    <xdr:sp macro="" textlink="">
      <xdr:nvSpPr>
        <xdr:cNvPr id="4" name="CaixaDeTexto 3">
          <a:hlinkClick xmlns:r="http://schemas.openxmlformats.org/officeDocument/2006/relationships" r:id="rId3"/>
        </xdr:cNvPr>
        <xdr:cNvSpPr txBox="1"/>
      </xdr:nvSpPr>
      <xdr:spPr>
        <a:xfrm>
          <a:off x="60864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33</xdr:row>
      <xdr:rowOff>0</xdr:rowOff>
    </xdr:from>
    <xdr:to>
      <xdr:col>7</xdr:col>
      <xdr:colOff>476249</xdr:colOff>
      <xdr:row>52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180975</xdr:colOff>
      <xdr:row>32</xdr:row>
      <xdr:rowOff>180975</xdr:rowOff>
    </xdr:from>
    <xdr:to>
      <xdr:col>16</xdr:col>
      <xdr:colOff>552449</xdr:colOff>
      <xdr:row>51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800100</xdr:colOff>
      <xdr:row>14</xdr:row>
      <xdr:rowOff>0</xdr:rowOff>
    </xdr:from>
    <xdr:to>
      <xdr:col>16</xdr:col>
      <xdr:colOff>295274</xdr:colOff>
      <xdr:row>33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7</xdr:col>
      <xdr:colOff>409574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800100</xdr:colOff>
      <xdr:row>34</xdr:row>
      <xdr:rowOff>0</xdr:rowOff>
    </xdr:from>
    <xdr:to>
      <xdr:col>16</xdr:col>
      <xdr:colOff>295274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7</xdr:col>
      <xdr:colOff>409574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95250</xdr:colOff>
      <xdr:row>0</xdr:row>
      <xdr:rowOff>28575</xdr:rowOff>
    </xdr:from>
    <xdr:to>
      <xdr:col>8</xdr:col>
      <xdr:colOff>638175</xdr:colOff>
      <xdr:row>1</xdr:row>
      <xdr:rowOff>28575</xdr:rowOff>
    </xdr:to>
    <xdr:sp macro="" textlink="">
      <xdr:nvSpPr>
        <xdr:cNvPr id="8" name="CaixaDeTexto 7">
          <a:hlinkClick xmlns:r="http://schemas.openxmlformats.org/officeDocument/2006/relationships" r:id="rId5"/>
        </xdr:cNvPr>
        <xdr:cNvSpPr txBox="1"/>
      </xdr:nvSpPr>
      <xdr:spPr>
        <a:xfrm>
          <a:off x="7048500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14</xdr:row>
      <xdr:rowOff>9525</xdr:rowOff>
    </xdr:from>
    <xdr:to>
      <xdr:col>16</xdr:col>
      <xdr:colOff>552449</xdr:colOff>
      <xdr:row>33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76199</xdr:colOff>
      <xdr:row>33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</xdr:colOff>
      <xdr:row>14</xdr:row>
      <xdr:rowOff>9525</xdr:rowOff>
    </xdr:from>
    <xdr:to>
      <xdr:col>25</xdr:col>
      <xdr:colOff>438149</xdr:colOff>
      <xdr:row>33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257175</xdr:colOff>
      <xdr:row>34</xdr:row>
      <xdr:rowOff>0</xdr:rowOff>
    </xdr:from>
    <xdr:to>
      <xdr:col>16</xdr:col>
      <xdr:colOff>561974</xdr:colOff>
      <xdr:row>53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8</xdr:col>
      <xdr:colOff>76199</xdr:colOff>
      <xdr:row>53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85725</xdr:colOff>
      <xdr:row>34</xdr:row>
      <xdr:rowOff>0</xdr:rowOff>
    </xdr:from>
    <xdr:to>
      <xdr:col>25</xdr:col>
      <xdr:colOff>457199</xdr:colOff>
      <xdr:row>53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47625</xdr:colOff>
      <xdr:row>0</xdr:row>
      <xdr:rowOff>9525</xdr:rowOff>
    </xdr:from>
    <xdr:to>
      <xdr:col>10</xdr:col>
      <xdr:colOff>590550</xdr:colOff>
      <xdr:row>1</xdr:row>
      <xdr:rowOff>9525</xdr:rowOff>
    </xdr:to>
    <xdr:sp macro="" textlink="">
      <xdr:nvSpPr>
        <xdr:cNvPr id="8" name="CaixaDeTexto 7">
          <a:hlinkClick xmlns:r="http://schemas.openxmlformats.org/officeDocument/2006/relationships" r:id="rId7"/>
        </xdr:cNvPr>
        <xdr:cNvSpPr txBox="1"/>
      </xdr:nvSpPr>
      <xdr:spPr>
        <a:xfrm>
          <a:off x="789622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0</xdr:rowOff>
    </xdr:from>
    <xdr:to>
      <xdr:col>8</xdr:col>
      <xdr:colOff>628650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4850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28575</xdr:rowOff>
    </xdr:from>
    <xdr:to>
      <xdr:col>4</xdr:col>
      <xdr:colOff>638175</xdr:colOff>
      <xdr:row>1</xdr:row>
      <xdr:rowOff>57150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7038975" y="285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250032</xdr:colOff>
      <xdr:row>0</xdr:row>
      <xdr:rowOff>59532</xdr:rowOff>
    </xdr:from>
    <xdr:to>
      <xdr:col>10</xdr:col>
      <xdr:colOff>792957</xdr:colOff>
      <xdr:row>0</xdr:row>
      <xdr:rowOff>250032</xdr:rowOff>
    </xdr:to>
    <xdr:sp macro="" textlink="">
      <xdr:nvSpPr>
        <xdr:cNvPr id="6" name="CaixaDeTexto 5">
          <a:hlinkClick xmlns:r="http://schemas.openxmlformats.org/officeDocument/2006/relationships" r:id="rId1"/>
        </xdr:cNvPr>
        <xdr:cNvSpPr txBox="1"/>
      </xdr:nvSpPr>
      <xdr:spPr>
        <a:xfrm>
          <a:off x="9822657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76200</xdr:rowOff>
    </xdr:from>
    <xdr:to>
      <xdr:col>17</xdr:col>
      <xdr:colOff>180975</xdr:colOff>
      <xdr:row>40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76200</xdr:colOff>
      <xdr:row>0</xdr:row>
      <xdr:rowOff>19050</xdr:rowOff>
    </xdr:from>
    <xdr:to>
      <xdr:col>14</xdr:col>
      <xdr:colOff>619125</xdr:colOff>
      <xdr:row>1</xdr:row>
      <xdr:rowOff>47625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677400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19050</xdr:rowOff>
    </xdr:from>
    <xdr:to>
      <xdr:col>7</xdr:col>
      <xdr:colOff>628650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67727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28574</xdr:rowOff>
    </xdr:from>
    <xdr:to>
      <xdr:col>5</xdr:col>
      <xdr:colOff>0</xdr:colOff>
      <xdr:row>29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619125</xdr:colOff>
      <xdr:row>1</xdr:row>
      <xdr:rowOff>28575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92868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9525</xdr:rowOff>
    </xdr:from>
    <xdr:to>
      <xdr:col>8</xdr:col>
      <xdr:colOff>752475</xdr:colOff>
      <xdr:row>1</xdr:row>
      <xdr:rowOff>9525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8220075" y="952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0</xdr:rowOff>
    </xdr:from>
    <xdr:to>
      <xdr:col>7</xdr:col>
      <xdr:colOff>619125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5172075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19050</xdr:rowOff>
    </xdr:from>
    <xdr:to>
      <xdr:col>5</xdr:col>
      <xdr:colOff>609600</xdr:colOff>
      <xdr:row>1</xdr:row>
      <xdr:rowOff>47625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4924425" y="1905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oneCellAnchor>
    <xdr:from>
      <xdr:col>0</xdr:col>
      <xdr:colOff>619125</xdr:colOff>
      <xdr:row>17</xdr:row>
      <xdr:rowOff>238125</xdr:rowOff>
    </xdr:from>
    <xdr:ext cx="376257" cy="248851"/>
    <xdr:sp macro="" textlink="">
      <xdr:nvSpPr>
        <xdr:cNvPr id="4" name="CaixaDeTexto 3"/>
        <xdr:cNvSpPr txBox="1"/>
      </xdr:nvSpPr>
      <xdr:spPr>
        <a:xfrm>
          <a:off x="619125" y="3333750"/>
          <a:ext cx="3762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000"/>
            <a:t>***</a:t>
          </a: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6</xdr:col>
      <xdr:colOff>600075</xdr:colOff>
      <xdr:row>1</xdr:row>
      <xdr:rowOff>28575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68770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250032</xdr:colOff>
      <xdr:row>0</xdr:row>
      <xdr:rowOff>59532</xdr:rowOff>
    </xdr:from>
    <xdr:to>
      <xdr:col>9</xdr:col>
      <xdr:colOff>792957</xdr:colOff>
      <xdr:row>0</xdr:row>
      <xdr:rowOff>250032</xdr:rowOff>
    </xdr:to>
    <xdr:sp macro="" textlink="">
      <xdr:nvSpPr>
        <xdr:cNvPr id="4" name="CaixaDeTexto 3">
          <a:hlinkClick xmlns:r="http://schemas.openxmlformats.org/officeDocument/2006/relationships" r:id="rId1"/>
        </xdr:cNvPr>
        <xdr:cNvSpPr txBox="1"/>
      </xdr:nvSpPr>
      <xdr:spPr>
        <a:xfrm>
          <a:off x="9813132" y="59532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38100</xdr:rowOff>
    </xdr:from>
    <xdr:to>
      <xdr:col>11</xdr:col>
      <xdr:colOff>676275</xdr:colOff>
      <xdr:row>40</xdr:row>
      <xdr:rowOff>9526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66675</xdr:rowOff>
    </xdr:from>
    <xdr:to>
      <xdr:col>13</xdr:col>
      <xdr:colOff>581025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2"/>
        </xdr:cNvPr>
        <xdr:cNvSpPr txBox="1"/>
      </xdr:nvSpPr>
      <xdr:spPr>
        <a:xfrm>
          <a:off x="8953500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38100</xdr:colOff>
      <xdr:row>41</xdr:row>
      <xdr:rowOff>19050</xdr:rowOff>
    </xdr:from>
    <xdr:to>
      <xdr:col>12</xdr:col>
      <xdr:colOff>1</xdr:colOff>
      <xdr:row>80</xdr:row>
      <xdr:rowOff>152401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647700</xdr:colOff>
      <xdr:row>40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542925</xdr:colOff>
      <xdr:row>1</xdr:row>
      <xdr:rowOff>104775</xdr:rowOff>
    </xdr:to>
    <xdr:sp macro="" textlink="">
      <xdr:nvSpPr>
        <xdr:cNvPr id="4" name="CaixaDeTexto 3">
          <a:hlinkClick xmlns:r="http://schemas.openxmlformats.org/officeDocument/2006/relationships" r:id="rId2"/>
        </xdr:cNvPr>
        <xdr:cNvSpPr txBox="1"/>
      </xdr:nvSpPr>
      <xdr:spPr>
        <a:xfrm>
          <a:off x="9601200" y="7620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41</xdr:row>
      <xdr:rowOff>0</xdr:rowOff>
    </xdr:from>
    <xdr:to>
      <xdr:col>12</xdr:col>
      <xdr:colOff>647700</xdr:colOff>
      <xdr:row>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66675</xdr:rowOff>
    </xdr:from>
    <xdr:to>
      <xdr:col>9</xdr:col>
      <xdr:colOff>609600</xdr:colOff>
      <xdr:row>1</xdr:row>
      <xdr:rowOff>95250</xdr:rowOff>
    </xdr:to>
    <xdr:sp macro="" textlink="">
      <xdr:nvSpPr>
        <xdr:cNvPr id="3" name="CaixaDeTexto 2">
          <a:hlinkClick xmlns:r="http://schemas.openxmlformats.org/officeDocument/2006/relationships" r:id="rId1"/>
        </xdr:cNvPr>
        <xdr:cNvSpPr txBox="1"/>
      </xdr:nvSpPr>
      <xdr:spPr>
        <a:xfrm>
          <a:off x="6238875" y="66675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7</xdr:col>
      <xdr:colOff>666750</xdr:colOff>
      <xdr:row>24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0</xdr:rowOff>
    </xdr:from>
    <xdr:to>
      <xdr:col>7</xdr:col>
      <xdr:colOff>895350</xdr:colOff>
      <xdr:row>1</xdr:row>
      <xdr:rowOff>0</xdr:rowOff>
    </xdr:to>
    <xdr:sp macro="" textlink="">
      <xdr:nvSpPr>
        <xdr:cNvPr id="2" name="CaixaDeTexto 1">
          <a:hlinkClick xmlns:r="http://schemas.openxmlformats.org/officeDocument/2006/relationships" r:id="rId1"/>
        </xdr:cNvPr>
        <xdr:cNvSpPr txBox="1"/>
      </xdr:nvSpPr>
      <xdr:spPr>
        <a:xfrm>
          <a:off x="9353550" y="0"/>
          <a:ext cx="542925" cy="190500"/>
        </a:xfrm>
        <a:prstGeom prst="rect">
          <a:avLst/>
        </a:prstGeom>
        <a:solidFill>
          <a:srgbClr val="215968">
            <a:alpha val="76078"/>
          </a:srgb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25400" h="254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46800" rIns="46800" rtlCol="0" anchor="ctr" anchorCtr="0"/>
        <a:lstStyle/>
        <a:p>
          <a:pPr algn="ctr"/>
          <a:r>
            <a:rPr lang="pt-PT" sz="800" b="1" baseline="0">
              <a:latin typeface="Verdana" pitchFamily="34" charset="0"/>
            </a:rPr>
            <a:t>Indice</a:t>
          </a:r>
          <a:endParaRPr lang="pt-PT" sz="800" b="1">
            <a:latin typeface="Verdana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P151"/>
  <sheetViews>
    <sheetView showGridLines="0" tabSelected="1" zoomScale="90" zoomScaleNormal="90" workbookViewId="0"/>
  </sheetViews>
  <sheetFormatPr defaultRowHeight="12.75" x14ac:dyDescent="0.2"/>
  <cols>
    <col min="1" max="1" width="0.625" style="1" customWidth="1"/>
    <col min="2" max="2" width="15.75" style="2" customWidth="1"/>
    <col min="3" max="3" width="0.625" style="2" customWidth="1"/>
    <col min="4" max="4" width="76.125" style="2" customWidth="1"/>
    <col min="5" max="5" width="11.75" style="3" customWidth="1"/>
    <col min="6" max="7" width="9" style="2"/>
    <col min="8" max="8" width="9" style="2" customWidth="1"/>
    <col min="9" max="16384" width="9" style="2"/>
  </cols>
  <sheetData>
    <row r="1" spans="1:5" ht="3" customHeight="1" x14ac:dyDescent="0.2"/>
    <row r="2" spans="1:5" s="7" customFormat="1" ht="18" customHeight="1" x14ac:dyDescent="0.2">
      <c r="A2" s="1"/>
      <c r="B2" s="4" t="s">
        <v>573</v>
      </c>
      <c r="C2" s="5"/>
      <c r="D2" s="5"/>
      <c r="E2" s="6"/>
    </row>
    <row r="3" spans="1:5" s="7" customFormat="1" ht="18" customHeight="1" x14ac:dyDescent="0.2">
      <c r="A3" s="1"/>
      <c r="B3" s="8" t="s">
        <v>410</v>
      </c>
      <c r="C3" s="8"/>
      <c r="D3" s="9"/>
      <c r="E3" s="10"/>
    </row>
    <row r="4" spans="1:5" ht="4.5" customHeight="1" thickBot="1" x14ac:dyDescent="0.25"/>
    <row r="5" spans="1:5" ht="19.5" customHeight="1" thickTop="1" x14ac:dyDescent="0.2">
      <c r="B5" s="378" t="s">
        <v>576</v>
      </c>
      <c r="C5" s="1"/>
      <c r="D5" s="382" t="str">
        <f>Glossário!B4</f>
        <v>GLOSSÁRIO DE SIGLAS</v>
      </c>
      <c r="E5" s="382"/>
    </row>
    <row r="6" spans="1:5" ht="4.5" customHeight="1" thickBot="1" x14ac:dyDescent="0.25">
      <c r="B6" s="378"/>
      <c r="C6" s="1"/>
      <c r="D6" s="12"/>
      <c r="E6" s="13"/>
    </row>
    <row r="7" spans="1:5" ht="19.5" customHeight="1" thickTop="1" x14ac:dyDescent="0.2">
      <c r="B7" s="378"/>
      <c r="C7" s="1"/>
      <c r="D7" s="382" t="str">
        <f>'Nota Introdutória'!C4</f>
        <v>NOTA INTRODUTÓRIA</v>
      </c>
      <c r="E7" s="382"/>
    </row>
    <row r="8" spans="1:5" ht="4.5" customHeight="1" thickBot="1" x14ac:dyDescent="0.25">
      <c r="B8" s="378"/>
      <c r="C8" s="1"/>
      <c r="D8" s="12"/>
      <c r="E8" s="13"/>
    </row>
    <row r="9" spans="1:5" ht="19.5" customHeight="1" thickTop="1" x14ac:dyDescent="0.2">
      <c r="B9" s="378"/>
      <c r="C9" s="1"/>
      <c r="D9" s="382" t="str">
        <f>GRÁFICO01!AA1</f>
        <v>GRÁFICO 1 - NÚMERO DE CANDIDATURAS PU2021/PU2020</v>
      </c>
      <c r="E9" s="382"/>
    </row>
    <row r="10" spans="1:5" ht="4.5" customHeight="1" thickBot="1" x14ac:dyDescent="0.25">
      <c r="B10" s="378"/>
      <c r="C10" s="1"/>
      <c r="D10" s="12"/>
      <c r="E10" s="13"/>
    </row>
    <row r="11" spans="1:5" ht="19.5" customHeight="1" thickTop="1" x14ac:dyDescent="0.2">
      <c r="B11" s="378"/>
      <c r="C11" s="1"/>
      <c r="D11" s="374" t="str">
        <f>'QUADRO01 - CONTINENTE'!A1</f>
        <v>QUADRO 1 - NÚMERO DE CANDIDATURAS, ÁREAS E ANIMAIS DECLARADOS, POR AJUDA/APOIO - PU2021/PU2020</v>
      </c>
      <c r="E11" s="11" t="str">
        <f>'QUADRO01 - CONTINENTE'!A2</f>
        <v>CONTINENTE</v>
      </c>
    </row>
    <row r="12" spans="1:5" ht="2.25" customHeight="1" thickBot="1" x14ac:dyDescent="0.25">
      <c r="B12" s="378"/>
      <c r="C12" s="1"/>
      <c r="D12" s="375"/>
      <c r="E12" s="13"/>
    </row>
    <row r="13" spans="1:5" ht="19.5" customHeight="1" thickTop="1" x14ac:dyDescent="0.2">
      <c r="B13" s="378"/>
      <c r="C13" s="1"/>
      <c r="D13" s="380"/>
      <c r="E13" s="11" t="str">
        <f>'QUADRO01 - MADEIRA'!A2</f>
        <v>MADEIRA</v>
      </c>
    </row>
    <row r="14" spans="1:5" ht="4.5" customHeight="1" thickBot="1" x14ac:dyDescent="0.25">
      <c r="B14" s="378"/>
      <c r="C14" s="1"/>
      <c r="D14" s="12"/>
      <c r="E14" s="13"/>
    </row>
    <row r="15" spans="1:5" ht="19.5" customHeight="1" thickTop="1" x14ac:dyDescent="0.2">
      <c r="B15" s="378"/>
      <c r="C15" s="1"/>
      <c r="D15" s="374" t="str">
        <f>GRÁFICO02!AB1</f>
        <v>GRÁFICO 2 - N.º DE CANDIDATURAS, POR AJUDA / APOIO
PU2021/PU2020</v>
      </c>
      <c r="E15" s="11" t="str">
        <f>GRÁFICO02!$AD$1</f>
        <v>CONTINENTE</v>
      </c>
    </row>
    <row r="16" spans="1:5" ht="2.25" customHeight="1" thickBot="1" x14ac:dyDescent="0.25">
      <c r="B16" s="378"/>
      <c r="C16" s="1"/>
      <c r="D16" s="375"/>
      <c r="E16" s="13"/>
    </row>
    <row r="17" spans="2:5" ht="19.5" customHeight="1" thickTop="1" x14ac:dyDescent="0.2">
      <c r="B17" s="378"/>
      <c r="C17" s="1"/>
      <c r="D17" s="380"/>
      <c r="E17" s="11" t="str">
        <f>GRÁFICO02!$AD$2</f>
        <v>MADEIRA</v>
      </c>
    </row>
    <row r="18" spans="2:5" ht="4.5" customHeight="1" thickBot="1" x14ac:dyDescent="0.25">
      <c r="B18" s="378"/>
      <c r="C18" s="1"/>
      <c r="D18" s="12"/>
      <c r="E18" s="13"/>
    </row>
    <row r="19" spans="2:5" ht="19.5" customHeight="1" thickTop="1" x14ac:dyDescent="0.2">
      <c r="B19" s="378"/>
      <c r="C19" s="1"/>
      <c r="D19" s="374" t="str">
        <f>GRÁFICO03!AB1</f>
        <v>GRÁFICO 3 - ÁREAS (HA), POR AJUDA / APOIO
PU2021/PU2020</v>
      </c>
      <c r="E19" s="11" t="str">
        <f>GRÁFICO03!$AD$1</f>
        <v>CONTINENTE</v>
      </c>
    </row>
    <row r="20" spans="2:5" ht="2.25" customHeight="1" thickBot="1" x14ac:dyDescent="0.25">
      <c r="B20" s="378"/>
      <c r="C20" s="1"/>
      <c r="D20" s="375"/>
      <c r="E20" s="13"/>
    </row>
    <row r="21" spans="2:5" ht="19.5" customHeight="1" thickTop="1" x14ac:dyDescent="0.2">
      <c r="B21" s="378"/>
      <c r="C21" s="1"/>
      <c r="D21" s="380"/>
      <c r="E21" s="11" t="str">
        <f>GRÁFICO03!$AD$2</f>
        <v>MADEIRA</v>
      </c>
    </row>
    <row r="22" spans="2:5" ht="4.5" customHeight="1" thickBot="1" x14ac:dyDescent="0.25">
      <c r="B22" s="378"/>
      <c r="C22" s="1"/>
      <c r="D22" s="12"/>
      <c r="E22" s="13"/>
    </row>
    <row r="23" spans="2:5" ht="19.5" customHeight="1" thickTop="1" x14ac:dyDescent="0.2">
      <c r="B23" s="378"/>
      <c r="C23" s="1"/>
      <c r="D23" s="382" t="str">
        <f>GRÁFICO04!AA1</f>
        <v>GRÁFICO 4 - MAA - ANIMAIS (CN) DECLARADOS - PU2021/PU2020</v>
      </c>
      <c r="E23" s="382"/>
    </row>
    <row r="24" spans="2:5" ht="4.5" customHeight="1" thickBot="1" x14ac:dyDescent="0.25">
      <c r="B24" s="378"/>
      <c r="C24" s="1"/>
      <c r="D24" s="12"/>
      <c r="E24" s="13"/>
    </row>
    <row r="25" spans="2:5" ht="19.5" customHeight="1" thickTop="1" x14ac:dyDescent="0.2">
      <c r="B25" s="378"/>
      <c r="C25" s="1"/>
      <c r="D25" s="374" t="str">
        <f>'QUADRO02 - CONTINENTE'!A1</f>
        <v>QUADRO 2 - NÚMERO DE CANDIDATURAS E ÁREAS (HA) DECLARADAS, POR CULTURA - PU2021</v>
      </c>
      <c r="E25" s="11" t="str">
        <f>'QUADRO02 - CONTINENTE'!A2</f>
        <v>CONTINENTE</v>
      </c>
    </row>
    <row r="26" spans="2:5" ht="2.25" customHeight="1" thickBot="1" x14ac:dyDescent="0.25">
      <c r="B26" s="378"/>
      <c r="C26" s="1"/>
      <c r="D26" s="375"/>
      <c r="E26" s="13"/>
    </row>
    <row r="27" spans="2:5" ht="19.5" customHeight="1" thickTop="1" x14ac:dyDescent="0.2">
      <c r="B27" s="378"/>
      <c r="C27" s="1"/>
      <c r="D27" s="375"/>
      <c r="E27" s="11" t="str">
        <f>'QUADRO02 - MADEIRA'!A2</f>
        <v>MADEIRA</v>
      </c>
    </row>
    <row r="28" spans="2:5" ht="4.5" customHeight="1" thickBot="1" x14ac:dyDescent="0.25">
      <c r="B28" s="378"/>
      <c r="C28" s="1"/>
      <c r="D28" s="375"/>
      <c r="E28" s="13"/>
    </row>
    <row r="29" spans="2:5" ht="19.5" customHeight="1" thickTop="1" x14ac:dyDescent="0.2">
      <c r="B29" s="378"/>
      <c r="C29" s="1"/>
      <c r="D29" s="375"/>
      <c r="E29" s="11" t="s">
        <v>376</v>
      </c>
    </row>
    <row r="30" spans="2:5" ht="4.5" customHeight="1" thickBot="1" x14ac:dyDescent="0.25">
      <c r="B30" s="378"/>
      <c r="C30" s="1"/>
      <c r="D30" s="375"/>
      <c r="E30" s="324"/>
    </row>
    <row r="31" spans="2:5" ht="19.5" customHeight="1" thickTop="1" x14ac:dyDescent="0.2">
      <c r="B31" s="378"/>
      <c r="C31" s="1"/>
      <c r="D31" s="375"/>
      <c r="E31" s="11" t="s">
        <v>540</v>
      </c>
    </row>
    <row r="32" spans="2:5" ht="4.5" customHeight="1" thickBot="1" x14ac:dyDescent="0.25">
      <c r="B32" s="378"/>
      <c r="C32" s="1"/>
      <c r="D32" s="375"/>
      <c r="E32" s="324"/>
    </row>
    <row r="33" spans="2:5" ht="19.5" customHeight="1" thickTop="1" x14ac:dyDescent="0.2">
      <c r="B33" s="378"/>
      <c r="C33" s="1"/>
      <c r="D33" s="375"/>
      <c r="E33" s="11" t="s">
        <v>541</v>
      </c>
    </row>
    <row r="34" spans="2:5" ht="4.5" customHeight="1" thickBot="1" x14ac:dyDescent="0.25">
      <c r="B34" s="378"/>
      <c r="C34" s="1"/>
      <c r="D34" s="375"/>
      <c r="E34" s="324"/>
    </row>
    <row r="35" spans="2:5" ht="19.5" customHeight="1" thickTop="1" x14ac:dyDescent="0.2">
      <c r="B35" s="378"/>
      <c r="C35" s="1"/>
      <c r="D35" s="375"/>
      <c r="E35" s="11" t="s">
        <v>542</v>
      </c>
    </row>
    <row r="36" spans="2:5" ht="4.5" customHeight="1" thickBot="1" x14ac:dyDescent="0.25">
      <c r="B36" s="378"/>
      <c r="C36" s="1"/>
      <c r="D36" s="375"/>
      <c r="E36" s="324"/>
    </row>
    <row r="37" spans="2:5" ht="19.5" customHeight="1" thickTop="1" x14ac:dyDescent="0.2">
      <c r="B37" s="378"/>
      <c r="C37" s="1"/>
      <c r="D37" s="375"/>
      <c r="E37" s="11" t="s">
        <v>543</v>
      </c>
    </row>
    <row r="38" spans="2:5" ht="4.5" customHeight="1" thickBot="1" x14ac:dyDescent="0.25">
      <c r="B38" s="378"/>
      <c r="C38" s="1"/>
      <c r="D38" s="375"/>
      <c r="E38" s="324"/>
    </row>
    <row r="39" spans="2:5" ht="19.5" customHeight="1" thickTop="1" x14ac:dyDescent="0.2">
      <c r="B39" s="378"/>
      <c r="C39" s="1"/>
      <c r="D39" s="375"/>
      <c r="E39" s="11" t="s">
        <v>544</v>
      </c>
    </row>
    <row r="40" spans="2:5" ht="4.5" customHeight="1" thickBot="1" x14ac:dyDescent="0.25">
      <c r="B40" s="378"/>
      <c r="C40" s="1"/>
      <c r="D40" s="375"/>
      <c r="E40" s="324"/>
    </row>
    <row r="41" spans="2:5" ht="19.5" customHeight="1" thickTop="1" x14ac:dyDescent="0.2">
      <c r="B41" s="378"/>
      <c r="C41" s="1"/>
      <c r="D41" s="375"/>
      <c r="E41" s="11" t="s">
        <v>675</v>
      </c>
    </row>
    <row r="42" spans="2:5" ht="4.5" customHeight="1" thickBot="1" x14ac:dyDescent="0.25">
      <c r="B42" s="378"/>
      <c r="C42" s="1"/>
      <c r="D42" s="375"/>
      <c r="E42" s="324"/>
    </row>
    <row r="43" spans="2:5" ht="19.5" customHeight="1" thickTop="1" x14ac:dyDescent="0.2">
      <c r="B43" s="378"/>
      <c r="C43" s="1"/>
      <c r="D43" s="375"/>
      <c r="E43" s="11" t="s">
        <v>545</v>
      </c>
    </row>
    <row r="44" spans="2:5" ht="4.5" customHeight="1" thickBot="1" x14ac:dyDescent="0.25">
      <c r="B44" s="378"/>
      <c r="C44" s="1"/>
      <c r="D44" s="12"/>
      <c r="E44" s="13"/>
    </row>
    <row r="45" spans="2:5" ht="19.5" customHeight="1" thickTop="1" x14ac:dyDescent="0.2">
      <c r="B45" s="378"/>
      <c r="C45" s="1"/>
      <c r="D45" s="374" t="str">
        <f>'QUADRO03 - CONTINENTE'!A1</f>
        <v>QUADRO 3 - ÁREAS (HA) DOS CEREAIS POR VARIEDADE / FINALIDADE - PU2021</v>
      </c>
      <c r="E45" s="11" t="str">
        <f>'QUADRO03 - CONTINENTE'!A3</f>
        <v>CONTINENTE</v>
      </c>
    </row>
    <row r="46" spans="2:5" ht="2.25" customHeight="1" thickBot="1" x14ac:dyDescent="0.25">
      <c r="B46" s="378"/>
      <c r="C46" s="1"/>
      <c r="D46" s="375"/>
      <c r="E46" s="13"/>
    </row>
    <row r="47" spans="2:5" ht="19.5" customHeight="1" thickTop="1" x14ac:dyDescent="0.2">
      <c r="B47" s="378"/>
      <c r="C47" s="1"/>
      <c r="D47" s="380"/>
      <c r="E47" s="11" t="str">
        <f>'QUADRO03 - MADEIRA'!A3</f>
        <v>MADEIRA</v>
      </c>
    </row>
    <row r="48" spans="2:5" ht="4.5" customHeight="1" thickBot="1" x14ac:dyDescent="0.25">
      <c r="B48" s="378"/>
      <c r="C48" s="1"/>
      <c r="D48" s="12"/>
      <c r="E48" s="13"/>
    </row>
    <row r="49" spans="2:5" ht="19.5" customHeight="1" thickTop="1" x14ac:dyDescent="0.2">
      <c r="B49" s="378"/>
      <c r="C49" s="1"/>
      <c r="D49" s="374" t="str">
        <f>'QUADRO04 - CONTINENTE'!A1</f>
        <v>QUADRO 4 - ÁREAS (HA) DE HORTÍCOLAS POR FINALIDADE - PU2021</v>
      </c>
      <c r="E49" s="11" t="str">
        <f>'QUADRO04 - CONTINENTE'!A2</f>
        <v>CONTINENTE</v>
      </c>
    </row>
    <row r="50" spans="2:5" ht="2.25" customHeight="1" thickBot="1" x14ac:dyDescent="0.25">
      <c r="B50" s="378"/>
      <c r="C50" s="1"/>
      <c r="D50" s="375"/>
      <c r="E50" s="13"/>
    </row>
    <row r="51" spans="2:5" ht="19.5" customHeight="1" thickTop="1" x14ac:dyDescent="0.2">
      <c r="B51" s="378"/>
      <c r="C51" s="1"/>
      <c r="D51" s="380"/>
      <c r="E51" s="11" t="str">
        <f>'QUADRO04 - MADEIRA'!A2</f>
        <v>MADEIRA</v>
      </c>
    </row>
    <row r="52" spans="2:5" ht="4.5" customHeight="1" thickBot="1" x14ac:dyDescent="0.25">
      <c r="B52" s="378"/>
      <c r="C52" s="1"/>
      <c r="D52" s="12"/>
      <c r="E52" s="13"/>
    </row>
    <row r="53" spans="2:5" ht="19.5" customHeight="1" thickTop="1" x14ac:dyDescent="0.2">
      <c r="B53" s="378"/>
      <c r="C53" s="1"/>
      <c r="D53" s="374" t="str">
        <f>'QUADRO05 - CONTINENTE'!A1</f>
        <v>QUADRO 5 - ÁREAS (HA) DE OLIVAL E VINHA POR VARIEDADE / FINALIDADE - PU2021</v>
      </c>
      <c r="E53" s="11" t="str">
        <f>'QUADRO05 - CONTINENTE'!A2</f>
        <v>CONTINENTE</v>
      </c>
    </row>
    <row r="54" spans="2:5" ht="2.25" customHeight="1" thickBot="1" x14ac:dyDescent="0.25">
      <c r="B54" s="378"/>
      <c r="C54" s="1"/>
      <c r="D54" s="375"/>
      <c r="E54" s="13"/>
    </row>
    <row r="55" spans="2:5" ht="19.5" customHeight="1" thickTop="1" x14ac:dyDescent="0.2">
      <c r="B55" s="378"/>
      <c r="C55" s="1"/>
      <c r="D55" s="380"/>
      <c r="E55" s="11" t="str">
        <f>'QUADRO05 - MADEIRA'!A2</f>
        <v>MADEIRA</v>
      </c>
    </row>
    <row r="56" spans="2:5" ht="4.5" customHeight="1" thickBot="1" x14ac:dyDescent="0.25">
      <c r="B56" s="378"/>
      <c r="C56" s="1"/>
      <c r="D56" s="12"/>
      <c r="E56" s="13"/>
    </row>
    <row r="57" spans="2:5" ht="19.5" customHeight="1" thickTop="1" x14ac:dyDescent="0.2">
      <c r="B57" s="378"/>
      <c r="C57" s="1"/>
      <c r="D57" s="382" t="str">
        <f>QUADRO06!A1</f>
        <v>QUADRO 6 - N.º DE CANDIDATURAS E ÁREAS (HA) DECLARADAS, POR CULTURA RPB - PU2021</v>
      </c>
      <c r="E57" s="382"/>
    </row>
    <row r="58" spans="2:5" ht="4.5" customHeight="1" thickBot="1" x14ac:dyDescent="0.25">
      <c r="B58" s="378"/>
      <c r="C58" s="1"/>
      <c r="D58" s="12"/>
      <c r="E58" s="13"/>
    </row>
    <row r="59" spans="2:5" ht="19.5" customHeight="1" thickTop="1" x14ac:dyDescent="0.2">
      <c r="B59" s="378"/>
      <c r="C59" s="1"/>
      <c r="D59" s="382" t="str">
        <f>QUADRO07!A1</f>
        <v>QUADRO 7 - N.º DE CANDIDATURAS E ÁREAS (HA) DECLARADAS, POR CULTURA RPA - PU2021</v>
      </c>
      <c r="E59" s="382"/>
    </row>
    <row r="60" spans="2:5" ht="4.5" customHeight="1" thickBot="1" x14ac:dyDescent="0.25">
      <c r="B60" s="378"/>
      <c r="C60" s="1"/>
      <c r="D60" s="12"/>
      <c r="E60" s="13"/>
    </row>
    <row r="61" spans="2:5" ht="19.5" customHeight="1" thickTop="1" x14ac:dyDescent="0.2">
      <c r="B61" s="378"/>
      <c r="C61" s="1"/>
      <c r="D61" s="382" t="str">
        <f>GRÁFICO05!AA1</f>
        <v>GRÁFICO 5 - TRANSFERÊNCIAS - N.º DE COMUNICAÇÕES (MODELO T) - PU2021</v>
      </c>
      <c r="E61" s="382"/>
    </row>
    <row r="62" spans="2:5" ht="4.5" customHeight="1" thickBot="1" x14ac:dyDescent="0.25">
      <c r="B62" s="378"/>
      <c r="C62" s="1"/>
      <c r="D62" s="12"/>
      <c r="E62" s="13"/>
    </row>
    <row r="63" spans="2:5" ht="19.5" customHeight="1" thickTop="1" x14ac:dyDescent="0.2">
      <c r="B63" s="378"/>
      <c r="C63" s="1"/>
      <c r="D63" s="382" t="str">
        <f>GRÁFICO06!AA1</f>
        <v>GRÁFICO 6 - TRANSFERÊNCIAS - DIREITOS/ÁREA (HA) (MODELO T) - PU2021</v>
      </c>
      <c r="E63" s="382"/>
    </row>
    <row r="64" spans="2:5" ht="4.5" customHeight="1" thickBot="1" x14ac:dyDescent="0.25">
      <c r="B64" s="378"/>
      <c r="C64" s="1"/>
      <c r="D64" s="14"/>
      <c r="E64" s="13"/>
    </row>
    <row r="65" spans="2:5" ht="19.5" customHeight="1" thickTop="1" x14ac:dyDescent="0.2">
      <c r="B65" s="378"/>
      <c r="C65" s="1"/>
      <c r="D65" s="382" t="str">
        <f>GRÁFICO07!AA4</f>
        <v>GRÁFICO 7 - TRANSFERÊNCIAS - N.º DE COMUNICAÇÕES POR TIPO (MODELO T) - PU2021</v>
      </c>
      <c r="E65" s="382"/>
    </row>
    <row r="66" spans="2:5" ht="4.5" customHeight="1" thickBot="1" x14ac:dyDescent="0.25">
      <c r="B66" s="378"/>
      <c r="C66" s="1"/>
      <c r="D66" s="14"/>
      <c r="E66" s="13"/>
    </row>
    <row r="67" spans="2:5" ht="19.5" customHeight="1" thickTop="1" x14ac:dyDescent="0.2">
      <c r="B67" s="378"/>
      <c r="C67" s="1"/>
      <c r="D67" s="382" t="str">
        <f>GRÁFICO08!AA4</f>
        <v>GRÁFICO 8 -  TRANSFERÊNCIAS - DIREITOS POR TIPO (MODELO T) - PU2021</v>
      </c>
      <c r="E67" s="382"/>
    </row>
    <row r="68" spans="2:5" ht="4.5" customHeight="1" thickBot="1" x14ac:dyDescent="0.25">
      <c r="B68" s="378"/>
      <c r="C68" s="1"/>
      <c r="D68" s="14"/>
      <c r="E68" s="13"/>
    </row>
    <row r="69" spans="2:5" ht="19.5" customHeight="1" thickTop="1" x14ac:dyDescent="0.2">
      <c r="B69" s="378"/>
      <c r="C69" s="1"/>
      <c r="D69" s="374" t="str">
        <f>'QUADRO08 - CONTINENTE'!A1</f>
        <v>QUADRO 8 - N.º DE CANDIDATURAS, ÁREAS (HA) E ANIMAIS DECLARADOS, POR MEDIDA MAA - PU2021</v>
      </c>
      <c r="E69" s="11" t="str">
        <f>'QUADRO08 - CONTINENTE'!A3</f>
        <v>CONTINENTE</v>
      </c>
    </row>
    <row r="70" spans="2:5" ht="2.25" customHeight="1" thickBot="1" x14ac:dyDescent="0.25">
      <c r="B70" s="378"/>
      <c r="C70" s="1"/>
      <c r="D70" s="375"/>
      <c r="E70" s="13"/>
    </row>
    <row r="71" spans="2:5" ht="19.5" customHeight="1" thickTop="1" x14ac:dyDescent="0.2">
      <c r="B71" s="378"/>
      <c r="C71" s="1"/>
      <c r="D71" s="380"/>
      <c r="E71" s="11" t="str">
        <f>'QUADRO08 - MADEIRA'!A3</f>
        <v>MADEIRA</v>
      </c>
    </row>
    <row r="72" spans="2:5" ht="4.5" customHeight="1" thickBot="1" x14ac:dyDescent="0.25">
      <c r="B72" s="378"/>
      <c r="C72" s="1"/>
      <c r="D72" s="14"/>
      <c r="E72" s="13"/>
    </row>
    <row r="73" spans="2:5" ht="19.5" customHeight="1" thickTop="1" x14ac:dyDescent="0.2">
      <c r="B73" s="378"/>
      <c r="C73" s="1"/>
      <c r="D73" s="382" t="str">
        <f>QUADRO09!A1</f>
        <v>QUADRO 9 - N.º DE CANDIDATURAS PU E POR REGIÃO - PU2021/PU2020</v>
      </c>
      <c r="E73" s="382"/>
    </row>
    <row r="74" spans="2:5" ht="4.5" customHeight="1" thickBot="1" x14ac:dyDescent="0.25">
      <c r="B74" s="378"/>
      <c r="C74" s="1"/>
      <c r="D74" s="14"/>
      <c r="E74" s="13"/>
    </row>
    <row r="75" spans="2:5" ht="19.5" customHeight="1" thickTop="1" x14ac:dyDescent="0.2">
      <c r="B75" s="378"/>
      <c r="C75" s="1"/>
      <c r="D75" s="382" t="str">
        <f>QUADRO09!AA1</f>
        <v>GRÁFICO 9 - NÚMERO DE CANDIDATURAS PU, POR REGIÃO - PU2021</v>
      </c>
      <c r="E75" s="382"/>
    </row>
    <row r="76" spans="2:5" ht="4.5" customHeight="1" thickBot="1" x14ac:dyDescent="0.25">
      <c r="B76" s="378"/>
      <c r="C76" s="1"/>
      <c r="D76" s="14"/>
      <c r="E76" s="13"/>
    </row>
    <row r="77" spans="2:5" ht="19.5" customHeight="1" thickTop="1" x14ac:dyDescent="0.2">
      <c r="B77" s="378"/>
      <c r="C77" s="1"/>
      <c r="D77" s="382" t="str">
        <f>QUADRO09!AA2</f>
        <v>GRÁFICO 10 - NÚMERO DE CANDIDATURAS PU, POR REGIÃO - PU2020</v>
      </c>
      <c r="E77" s="382"/>
    </row>
    <row r="78" spans="2:5" ht="4.5" customHeight="1" thickBot="1" x14ac:dyDescent="0.25">
      <c r="B78" s="378"/>
      <c r="C78" s="1"/>
      <c r="D78" s="14"/>
      <c r="E78" s="13"/>
    </row>
    <row r="79" spans="2:5" ht="19.5" customHeight="1" thickTop="1" x14ac:dyDescent="0.2">
      <c r="B79" s="378"/>
      <c r="C79" s="1"/>
      <c r="D79" s="382" t="str">
        <f>QUADRO10!A1</f>
        <v>QUADRO 10 - N.º DE CANDIDATURAS RPB, ÁREA (HA) E POR REGIÃO - PU2021</v>
      </c>
      <c r="E79" s="382"/>
    </row>
    <row r="80" spans="2:5" ht="4.5" customHeight="1" thickBot="1" x14ac:dyDescent="0.25">
      <c r="B80" s="378"/>
      <c r="C80" s="1"/>
      <c r="D80" s="14"/>
      <c r="E80" s="13"/>
    </row>
    <row r="81" spans="2:5" ht="19.5" customHeight="1" thickTop="1" x14ac:dyDescent="0.2">
      <c r="B81" s="378"/>
      <c r="C81" s="1"/>
      <c r="D81" s="382" t="str">
        <f>QUADRO10!AA1</f>
        <v>GRÁFICO 11 - NÚMERO DE CANDIDATURAS RPB, POR REGIÃO - PU2021</v>
      </c>
      <c r="E81" s="382"/>
    </row>
    <row r="82" spans="2:5" ht="4.5" customHeight="1" x14ac:dyDescent="0.2">
      <c r="B82" s="378"/>
      <c r="C82" s="1"/>
      <c r="D82" s="14"/>
      <c r="E82" s="13"/>
    </row>
    <row r="83" spans="2:5" ht="19.5" customHeight="1" x14ac:dyDescent="0.2">
      <c r="B83" s="378"/>
      <c r="C83" s="1"/>
      <c r="D83" s="381" t="str">
        <f>QUADRO10!AA3</f>
        <v>GRÁFICO 11a - NÚMERO DE CANDIDATURAS RPB, POR REGIÃO - PU2020</v>
      </c>
      <c r="E83" s="381"/>
    </row>
    <row r="84" spans="2:5" ht="4.5" customHeight="1" thickBot="1" x14ac:dyDescent="0.25">
      <c r="B84" s="378"/>
      <c r="C84" s="1"/>
      <c r="D84" s="14"/>
      <c r="E84" s="13"/>
    </row>
    <row r="85" spans="2:5" ht="19.5" customHeight="1" thickTop="1" x14ac:dyDescent="0.2">
      <c r="B85" s="378"/>
      <c r="C85" s="1"/>
      <c r="D85" s="382" t="str">
        <f>QUADRO10!AA2</f>
        <v>GRÁFICO 12 - ÁREA RPB, POR REGIÃO - PU2021</v>
      </c>
      <c r="E85" s="382"/>
    </row>
    <row r="86" spans="2:5" ht="4.5" customHeight="1" thickBot="1" x14ac:dyDescent="0.25">
      <c r="B86" s="378"/>
      <c r="C86" s="1"/>
      <c r="D86" s="14"/>
      <c r="E86" s="13"/>
    </row>
    <row r="87" spans="2:5" ht="19.5" customHeight="1" thickTop="1" x14ac:dyDescent="0.2">
      <c r="B87" s="378"/>
      <c r="C87" s="1"/>
      <c r="D87" s="382" t="str">
        <f>QUADRO10!AA4</f>
        <v>GRÁFICO 12a - ÁREA RPB, POR REGIÃO - PU2020</v>
      </c>
      <c r="E87" s="382"/>
    </row>
    <row r="88" spans="2:5" ht="4.5" customHeight="1" thickBot="1" x14ac:dyDescent="0.25">
      <c r="B88" s="378"/>
      <c r="C88" s="1"/>
      <c r="D88" s="14"/>
      <c r="E88" s="13"/>
    </row>
    <row r="89" spans="2:5" ht="19.5" customHeight="1" thickTop="1" x14ac:dyDescent="0.2">
      <c r="B89" s="378"/>
      <c r="C89" s="1"/>
      <c r="D89" s="382" t="str">
        <f>QUADRO11!A1</f>
        <v>QUADRO 11 - N.º DE CANDIDATURAS RPA, ÁREA (HA), POR REGIÃO - PU2021</v>
      </c>
      <c r="E89" s="382"/>
    </row>
    <row r="90" spans="2:5" ht="4.5" customHeight="1" thickBot="1" x14ac:dyDescent="0.25">
      <c r="B90" s="378"/>
      <c r="C90" s="1"/>
      <c r="D90" s="14"/>
      <c r="E90" s="13"/>
    </row>
    <row r="91" spans="2:5" ht="19.5" customHeight="1" thickTop="1" x14ac:dyDescent="0.2">
      <c r="B91" s="378"/>
      <c r="C91" s="1"/>
      <c r="D91" s="382" t="str">
        <f>QUADRO11!AA1</f>
        <v>GRÁFICO 13 - NÚMERO DE CANDIDATURAS RPA, POR REGIÃO - PU2021</v>
      </c>
      <c r="E91" s="382"/>
    </row>
    <row r="92" spans="2:5" ht="4.5" customHeight="1" thickBot="1" x14ac:dyDescent="0.25">
      <c r="B92" s="378"/>
      <c r="C92" s="1"/>
      <c r="D92" s="14"/>
      <c r="E92" s="13"/>
    </row>
    <row r="93" spans="2:5" ht="19.5" customHeight="1" thickTop="1" x14ac:dyDescent="0.2">
      <c r="B93" s="378"/>
      <c r="C93" s="1"/>
      <c r="D93" s="382" t="str">
        <f>QUADRO11!AA3</f>
        <v>GRÁFICO 13a - NÚMERO DE CANDIDATURAS RPA, POR REGIÃO - PU2020</v>
      </c>
      <c r="E93" s="382"/>
    </row>
    <row r="94" spans="2:5" ht="4.5" customHeight="1" thickBot="1" x14ac:dyDescent="0.25">
      <c r="B94" s="378"/>
      <c r="C94" s="1"/>
      <c r="D94" s="14"/>
      <c r="E94" s="13"/>
    </row>
    <row r="95" spans="2:5" ht="19.5" customHeight="1" thickTop="1" x14ac:dyDescent="0.2">
      <c r="B95" s="378"/>
      <c r="C95" s="1"/>
      <c r="D95" s="382" t="str">
        <f>QUADRO11!AA2</f>
        <v>GRÁFICO 14 - ÁREA RPA, POR REGIÃO - PU2021</v>
      </c>
      <c r="E95" s="382"/>
    </row>
    <row r="96" spans="2:5" ht="4.5" customHeight="1" thickBot="1" x14ac:dyDescent="0.25">
      <c r="B96" s="378"/>
      <c r="C96" s="1"/>
      <c r="D96" s="14"/>
      <c r="E96" s="13"/>
    </row>
    <row r="97" spans="2:5" ht="19.5" customHeight="1" thickTop="1" x14ac:dyDescent="0.2">
      <c r="B97" s="378"/>
      <c r="C97" s="1"/>
      <c r="D97" s="382" t="str">
        <f>QUADRO11!AA4</f>
        <v>GRÁFICO 14a - ÁREA RPA, POR REGIÃO - PU2020</v>
      </c>
      <c r="E97" s="382"/>
    </row>
    <row r="98" spans="2:5" ht="4.5" customHeight="1" thickBot="1" x14ac:dyDescent="0.25">
      <c r="B98" s="378"/>
      <c r="C98" s="1"/>
      <c r="D98" s="14"/>
      <c r="E98" s="13"/>
    </row>
    <row r="99" spans="2:5" ht="19.5" customHeight="1" thickTop="1" x14ac:dyDescent="0.2">
      <c r="B99" s="378"/>
      <c r="C99" s="1"/>
      <c r="D99" s="382" t="str">
        <f>QUADRO12!A1</f>
        <v>QUADRO 12 - N.º DE CANDIDATURAS MZD, ÁREA (HA) E POR REGIÃO - PU2021/PU2020</v>
      </c>
      <c r="E99" s="382"/>
    </row>
    <row r="100" spans="2:5" ht="4.5" customHeight="1" thickBot="1" x14ac:dyDescent="0.25">
      <c r="B100" s="378"/>
      <c r="C100" s="1"/>
      <c r="D100" s="14"/>
      <c r="E100" s="13"/>
    </row>
    <row r="101" spans="2:5" ht="19.5" customHeight="1" thickTop="1" x14ac:dyDescent="0.2">
      <c r="B101" s="378"/>
      <c r="C101" s="1"/>
      <c r="D101" s="382" t="str">
        <f>QUADRO12!AA1</f>
        <v>GRÁFICO 15 - NÚMERO DE CANDIDATURAS MZD, POR REGIÃO - PU2021</v>
      </c>
      <c r="E101" s="382"/>
    </row>
    <row r="102" spans="2:5" ht="4.5" customHeight="1" thickBot="1" x14ac:dyDescent="0.25">
      <c r="B102" s="378"/>
      <c r="C102" s="1"/>
      <c r="D102" s="14"/>
      <c r="E102" s="13"/>
    </row>
    <row r="103" spans="2:5" ht="19.5" customHeight="1" thickTop="1" x14ac:dyDescent="0.2">
      <c r="B103" s="378"/>
      <c r="C103" s="1"/>
      <c r="D103" s="382" t="str">
        <f>QUADRO12!AA2</f>
        <v>GRÁFICO 16 - ÁREA MZD, POR REGIÃO - PU2021</v>
      </c>
      <c r="E103" s="382"/>
    </row>
    <row r="104" spans="2:5" ht="4.5" customHeight="1" thickBot="1" x14ac:dyDescent="0.25">
      <c r="B104" s="378"/>
      <c r="C104" s="1"/>
      <c r="D104" s="14"/>
      <c r="E104" s="13"/>
    </row>
    <row r="105" spans="2:5" ht="19.5" customHeight="1" thickTop="1" x14ac:dyDescent="0.2">
      <c r="B105" s="378"/>
      <c r="C105" s="1"/>
      <c r="D105" s="382" t="str">
        <f>QUADRO12!AA3</f>
        <v>GRÁFICO 17 - NÚMERO DE CANDIDATURAS MZD, POR REGIÃO - PU2020</v>
      </c>
      <c r="E105" s="382"/>
    </row>
    <row r="106" spans="2:5" ht="4.5" customHeight="1" thickBot="1" x14ac:dyDescent="0.25">
      <c r="B106" s="378"/>
      <c r="C106" s="1"/>
      <c r="D106" s="14"/>
      <c r="E106" s="13"/>
    </row>
    <row r="107" spans="2:5" ht="19.5" customHeight="1" thickTop="1" x14ac:dyDescent="0.2">
      <c r="B107" s="378"/>
      <c r="C107" s="1"/>
      <c r="D107" s="382" t="str">
        <f>QUADRO12!AA4</f>
        <v>GRÁFICO 18 - ÁREA MZD, POR REGIÃO - PU2020</v>
      </c>
      <c r="E107" s="382"/>
    </row>
    <row r="108" spans="2:5" ht="4.5" customHeight="1" thickBot="1" x14ac:dyDescent="0.25">
      <c r="B108" s="378"/>
      <c r="C108" s="1"/>
      <c r="D108" s="14"/>
      <c r="E108" s="13"/>
    </row>
    <row r="109" spans="2:5" ht="19.5" customHeight="1" thickTop="1" x14ac:dyDescent="0.2">
      <c r="B109" s="378"/>
      <c r="C109" s="1"/>
      <c r="D109" s="382" t="str">
        <f>QUADRO13!A1</f>
        <v>QUADRO 13 - N.º DE CANDIDATURAS MAA, ÁREA (HA) E ANIMAIS (CN), POR REGIÃO - PU2021/PU2020</v>
      </c>
      <c r="E109" s="382"/>
    </row>
    <row r="110" spans="2:5" ht="4.5" customHeight="1" thickBot="1" x14ac:dyDescent="0.25">
      <c r="B110" s="378"/>
      <c r="C110" s="1"/>
      <c r="D110" s="14"/>
      <c r="E110" s="13"/>
    </row>
    <row r="111" spans="2:5" ht="19.5" customHeight="1" thickTop="1" x14ac:dyDescent="0.2">
      <c r="B111" s="378"/>
      <c r="C111" s="1"/>
      <c r="D111" s="382" t="str">
        <f>QUADRO13!AA1</f>
        <v>GRÁFICO 19 - NÚMERO DE CANDIDATURAS MAA, POR REGIÃO - PU2021</v>
      </c>
      <c r="E111" s="382"/>
    </row>
    <row r="112" spans="2:5" ht="4.5" customHeight="1" thickBot="1" x14ac:dyDescent="0.25">
      <c r="B112" s="378"/>
      <c r="C112" s="1"/>
      <c r="D112" s="14"/>
      <c r="E112" s="13"/>
    </row>
    <row r="113" spans="1:16" ht="19.5" customHeight="1" thickTop="1" x14ac:dyDescent="0.2">
      <c r="B113" s="378"/>
      <c r="C113" s="1"/>
      <c r="D113" s="382" t="str">
        <f>QUADRO13!AA2</f>
        <v>GRÁFICO 20 - ÁREA MAA, POR REGIÃO - PU2021</v>
      </c>
      <c r="E113" s="382"/>
    </row>
    <row r="114" spans="1:16" ht="4.5" customHeight="1" thickBot="1" x14ac:dyDescent="0.25">
      <c r="B114" s="378"/>
      <c r="C114" s="1"/>
      <c r="D114" s="14"/>
      <c r="E114" s="13"/>
    </row>
    <row r="115" spans="1:16" ht="19.5" customHeight="1" thickTop="1" x14ac:dyDescent="0.2">
      <c r="B115" s="378"/>
      <c r="C115" s="1"/>
      <c r="D115" s="382" t="str">
        <f>QUADRO13!AA3</f>
        <v>GRÁFICO 21 - ANIMAIS MAA, POR REGIÃO - PU2021</v>
      </c>
      <c r="E115" s="382"/>
    </row>
    <row r="116" spans="1:16" ht="4.5" customHeight="1" thickBot="1" x14ac:dyDescent="0.25">
      <c r="B116" s="378"/>
      <c r="C116" s="1"/>
      <c r="D116" s="14"/>
      <c r="E116" s="13"/>
    </row>
    <row r="117" spans="1:16" ht="19.5" customHeight="1" thickTop="1" x14ac:dyDescent="0.2">
      <c r="B117" s="378"/>
      <c r="C117" s="1"/>
      <c r="D117" s="382" t="str">
        <f>QUADRO13!AA4</f>
        <v>GRÁFICO 22 - NÚMERO DE CANDIDATURAS MAA, POR REGIÃO - PU2020</v>
      </c>
      <c r="E117" s="382"/>
    </row>
    <row r="118" spans="1:16" ht="4.5" customHeight="1" thickBot="1" x14ac:dyDescent="0.25">
      <c r="B118" s="378"/>
      <c r="C118" s="1"/>
      <c r="D118" s="14"/>
      <c r="E118" s="13"/>
    </row>
    <row r="119" spans="1:16" ht="19.5" customHeight="1" thickTop="1" x14ac:dyDescent="0.2">
      <c r="B119" s="378"/>
      <c r="C119" s="1"/>
      <c r="D119" s="382" t="str">
        <f>QUADRO13!AA5</f>
        <v>GRÁFICO 23 - ÁREA MAA, POR REGIÃO - PU2020</v>
      </c>
      <c r="E119" s="382"/>
    </row>
    <row r="120" spans="1:16" ht="4.5" customHeight="1" thickBot="1" x14ac:dyDescent="0.25">
      <c r="B120" s="378"/>
      <c r="C120" s="1"/>
      <c r="D120" s="14"/>
      <c r="E120" s="13"/>
    </row>
    <row r="121" spans="1:16" ht="19.5" customHeight="1" thickTop="1" x14ac:dyDescent="0.2">
      <c r="B121" s="378"/>
      <c r="C121" s="1"/>
      <c r="D121" s="382" t="str">
        <f>QUADRO13!AA6</f>
        <v>GRÁFICO 24 - ANIMAIS MAA, POR REGIÃO - PU2020</v>
      </c>
      <c r="E121" s="382"/>
    </row>
    <row r="122" spans="1:16" ht="4.5" customHeight="1" thickBot="1" x14ac:dyDescent="0.25">
      <c r="B122" s="378"/>
      <c r="C122" s="1"/>
      <c r="D122" s="14"/>
      <c r="E122" s="13"/>
    </row>
    <row r="123" spans="1:16" ht="19.5" customHeight="1" thickTop="1" x14ac:dyDescent="0.2">
      <c r="B123" s="379"/>
      <c r="C123" s="1"/>
      <c r="D123" s="382" t="str">
        <f>QUADRO14!B1</f>
        <v>QUADRO 14 - N.º DE CANDIDATURAS PU POR ENTIDADE RECETORA - PU2021/PU2020</v>
      </c>
      <c r="E123" s="382"/>
    </row>
    <row r="124" spans="1:16" ht="4.5" customHeight="1" thickBot="1" x14ac:dyDescent="0.25">
      <c r="B124" s="15"/>
      <c r="C124" s="1"/>
      <c r="D124" s="16"/>
      <c r="E124" s="17"/>
    </row>
    <row r="125" spans="1:16" s="22" customFormat="1" ht="3.95" customHeight="1" thickTop="1" x14ac:dyDescent="0.2">
      <c r="A125" s="1"/>
      <c r="B125" s="18"/>
      <c r="C125" s="19"/>
      <c r="D125" s="19"/>
      <c r="E125" s="20"/>
      <c r="F125" s="1"/>
      <c r="G125" s="21"/>
      <c r="H125" s="21"/>
      <c r="I125" s="21"/>
      <c r="J125" s="21"/>
      <c r="K125" s="21"/>
      <c r="L125" s="21"/>
      <c r="P125" s="23"/>
    </row>
    <row r="126" spans="1:16" s="7" customFormat="1" ht="6" customHeight="1" thickBot="1" x14ac:dyDescent="0.25">
      <c r="A126" s="1"/>
      <c r="D126" s="24"/>
      <c r="E126" s="25"/>
      <c r="F126" s="1"/>
    </row>
    <row r="127" spans="1:16" ht="19.5" customHeight="1" thickTop="1" x14ac:dyDescent="0.2">
      <c r="B127" s="376" t="s">
        <v>575</v>
      </c>
      <c r="C127" s="1"/>
      <c r="D127" s="382" t="str">
        <f>QUADRO15!A1</f>
        <v>QUADRO 15 - Nº DE ATENDIMENTOS DE PARCELÁRIO, NO PERÍODO DE CANDIDATURAS DO PU2021, POR ENTIDADE (ACUMULADO)</v>
      </c>
      <c r="E127" s="382"/>
    </row>
    <row r="128" spans="1:16" ht="4.5" customHeight="1" thickBot="1" x14ac:dyDescent="0.25">
      <c r="B128" s="376"/>
      <c r="C128" s="1"/>
      <c r="D128" s="14"/>
      <c r="E128" s="13"/>
    </row>
    <row r="129" spans="1:16" ht="19.5" customHeight="1" thickTop="1" x14ac:dyDescent="0.2">
      <c r="B129" s="376"/>
      <c r="C129" s="1"/>
      <c r="D129" s="382" t="str">
        <f>GRÁFICO25!AA1</f>
        <v>GRÁFICO 25 - DISTRIBUIÇÃO DO ATENDIMENTO DO PARCELÁRIO, POR ENTIDADE (ACUMULADO) - PU2021</v>
      </c>
      <c r="E129" s="382"/>
    </row>
    <row r="130" spans="1:16" ht="4.5" customHeight="1" thickBot="1" x14ac:dyDescent="0.25">
      <c r="B130" s="376"/>
      <c r="C130" s="1"/>
      <c r="D130" s="14"/>
      <c r="E130" s="13"/>
    </row>
    <row r="131" spans="1:16" ht="19.5" customHeight="1" thickTop="1" x14ac:dyDescent="0.2">
      <c r="B131" s="376"/>
      <c r="C131" s="1"/>
      <c r="D131" s="382" t="str">
        <f>QUADRO16!A1</f>
        <v>QUADRO 16 - Nº DE ATENDIMENTOS DE PARCELÁRIO, NO PERÍODO DE CANDIDATURAS, POR ENTIDADE - PU2021/PU2020</v>
      </c>
      <c r="E131" s="382"/>
    </row>
    <row r="132" spans="1:16" ht="4.5" customHeight="1" thickBot="1" x14ac:dyDescent="0.25">
      <c r="B132" s="376"/>
      <c r="C132" s="1"/>
      <c r="D132" s="14"/>
      <c r="E132" s="13"/>
    </row>
    <row r="133" spans="1:16" ht="19.5" customHeight="1" thickTop="1" x14ac:dyDescent="0.2">
      <c r="B133" s="376"/>
      <c r="C133" s="1"/>
      <c r="D133" s="382" t="str">
        <f>QUADRO17!A1</f>
        <v>QUADRO 17 - COMPARAÇÃO DO Nº DE ATENDIMENTOS DE PARCELÁRIO, NO PERÍODO DE CANDIDATURAS - PU2021/PU2020</v>
      </c>
      <c r="E133" s="382"/>
    </row>
    <row r="134" spans="1:16" ht="4.5" customHeight="1" thickBot="1" x14ac:dyDescent="0.25">
      <c r="B134" s="376"/>
      <c r="C134" s="1"/>
      <c r="D134" s="14"/>
      <c r="E134" s="13"/>
    </row>
    <row r="135" spans="1:16" ht="19.5" customHeight="1" thickTop="1" x14ac:dyDescent="0.2">
      <c r="B135" s="376"/>
      <c r="C135" s="1"/>
      <c r="D135" s="382" t="str">
        <f>QUADRO17!AA1</f>
        <v>GRÁFICO 26 - COMPARAÇÃO DO N.º DE ATENDIMENTOS DO PARCELÁRIO - PU2021/PU2020</v>
      </c>
      <c r="E135" s="382"/>
    </row>
    <row r="136" spans="1:16" ht="4.5" customHeight="1" thickBot="1" x14ac:dyDescent="0.25">
      <c r="B136" s="376"/>
      <c r="C136" s="1"/>
      <c r="D136" s="14"/>
      <c r="E136" s="13"/>
    </row>
    <row r="137" spans="1:16" ht="19.5" customHeight="1" thickTop="1" x14ac:dyDescent="0.2">
      <c r="B137" s="376"/>
      <c r="C137" s="1"/>
      <c r="D137" s="382" t="str">
        <f>QUADRO18!A1</f>
        <v>QUADRO 18 - TIPOS DE AÇÕES EFETUADAS NAS PARCELAS (ACUMULADO) - PU2021</v>
      </c>
      <c r="E137" s="382"/>
    </row>
    <row r="138" spans="1:16" ht="4.5" customHeight="1" thickBot="1" x14ac:dyDescent="0.25">
      <c r="B138" s="376"/>
      <c r="C138" s="1"/>
      <c r="D138" s="14"/>
      <c r="E138" s="13"/>
    </row>
    <row r="139" spans="1:16" ht="19.5" customHeight="1" thickTop="1" x14ac:dyDescent="0.2">
      <c r="B139" s="377"/>
      <c r="C139" s="1"/>
      <c r="D139" s="382" t="str">
        <f>QUADRO19!A1</f>
        <v>QUADRO 19 - VISITAS DE CAMPO PARCELÁRIO NO PERÍODO DE 
01-02-2021 a 25-06-2021 (ACUMULADO)</v>
      </c>
      <c r="E139" s="382"/>
    </row>
    <row r="140" spans="1:16" ht="4.5" customHeight="1" thickBot="1" x14ac:dyDescent="0.25">
      <c r="B140" s="15"/>
      <c r="C140" s="1"/>
      <c r="D140" s="16"/>
      <c r="E140" s="17"/>
    </row>
    <row r="141" spans="1:16" s="22" customFormat="1" ht="3.95" customHeight="1" thickTop="1" x14ac:dyDescent="0.2">
      <c r="A141" s="1"/>
      <c r="B141" s="18"/>
      <c r="C141" s="19"/>
      <c r="D141" s="19"/>
      <c r="E141" s="20"/>
      <c r="F141" s="1"/>
      <c r="G141" s="21"/>
      <c r="H141" s="21"/>
      <c r="I141" s="21"/>
      <c r="J141" s="21"/>
      <c r="K141" s="21"/>
      <c r="L141" s="21"/>
      <c r="P141" s="23"/>
    </row>
    <row r="142" spans="1:16" s="7" customFormat="1" ht="6" customHeight="1" thickBot="1" x14ac:dyDescent="0.25">
      <c r="A142" s="1"/>
      <c r="D142" s="24"/>
      <c r="E142" s="25"/>
      <c r="F142" s="1"/>
    </row>
    <row r="143" spans="1:16" ht="19.5" customHeight="1" thickTop="1" x14ac:dyDescent="0.2">
      <c r="B143" s="378" t="s">
        <v>574</v>
      </c>
      <c r="C143" s="1"/>
      <c r="D143" s="382" t="str">
        <f>QUADRO20E21!A1</f>
        <v>QUADRO 20 - UTILIZADORES E FORMULÁRIOS IB (ACUMULADO), NO PERÍODO DE CANDIDATURAS - PU2021</v>
      </c>
      <c r="E143" s="382"/>
    </row>
    <row r="144" spans="1:16" ht="4.5" customHeight="1" thickBot="1" x14ac:dyDescent="0.25">
      <c r="B144" s="378"/>
      <c r="C144" s="1"/>
      <c r="D144" s="14"/>
      <c r="E144" s="13"/>
    </row>
    <row r="145" spans="1:16" ht="19.5" customHeight="1" thickTop="1" x14ac:dyDescent="0.2">
      <c r="B145" s="378"/>
      <c r="C145" s="1"/>
      <c r="D145" s="382" t="str">
        <f>QUADRO20E21!A14</f>
        <v>QUADRO 21 - FORMULÁRIOS IB TIPO DE ALTERAÇÕES (ACUMULADO) - PU2021</v>
      </c>
      <c r="E145" s="382"/>
    </row>
    <row r="146" spans="1:16" ht="4.5" customHeight="1" thickBot="1" x14ac:dyDescent="0.25">
      <c r="B146" s="378"/>
      <c r="C146" s="1"/>
      <c r="D146" s="14"/>
      <c r="E146" s="13"/>
      <c r="F146" s="1"/>
    </row>
    <row r="147" spans="1:16" ht="19.5" customHeight="1" thickTop="1" x14ac:dyDescent="0.2">
      <c r="B147" s="379"/>
      <c r="C147" s="1"/>
      <c r="D147" s="382" t="str">
        <f>QUADRO22!A1</f>
        <v>QUADRO 22 - FORMULÁRIOS IB POR ENTIDADE (ACUMULADO), NO PERÍODO DE CANDIDATURAS PU2021</v>
      </c>
      <c r="E147" s="382"/>
      <c r="F147" s="1"/>
    </row>
    <row r="148" spans="1:16" ht="4.5" customHeight="1" x14ac:dyDescent="0.2">
      <c r="B148" s="1"/>
      <c r="C148" s="1"/>
      <c r="D148" s="26"/>
      <c r="E148" s="27"/>
      <c r="F148" s="1"/>
    </row>
    <row r="149" spans="1:16" s="22" customFormat="1" ht="3.75" customHeight="1" x14ac:dyDescent="0.2">
      <c r="A149" s="1"/>
      <c r="B149" s="28"/>
      <c r="C149" s="28"/>
      <c r="D149" s="28"/>
      <c r="E149" s="29"/>
      <c r="F149" s="1"/>
      <c r="G149" s="21"/>
      <c r="H149" s="21"/>
      <c r="I149" s="21"/>
      <c r="J149" s="21"/>
      <c r="K149" s="21"/>
      <c r="L149" s="21"/>
      <c r="P149" s="23"/>
    </row>
    <row r="150" spans="1:16" s="7" customFormat="1" ht="6" customHeight="1" x14ac:dyDescent="0.2">
      <c r="A150" s="1"/>
      <c r="E150" s="30"/>
      <c r="F150" s="1"/>
    </row>
    <row r="151" spans="1:16" x14ac:dyDescent="0.2">
      <c r="F151" s="1"/>
    </row>
  </sheetData>
  <sheetProtection algorithmName="SHA-512" hashValue="ojCQPx6WIo4Zedu2IgI52lZOjWc+nxvKvZ0WKUW9mHbSv6CPWqmhPgOvaKp91wn5EqlEvNctvCnDrA6YE7JoQQ==" saltValue="pOg3g/eVPhFtFakS3BsqNg==" spinCount="100000" sheet="1" objects="1" scenarios="1"/>
  <mergeCells count="57">
    <mergeCell ref="D137:E137"/>
    <mergeCell ref="D139:E139"/>
    <mergeCell ref="D143:E143"/>
    <mergeCell ref="D145:E145"/>
    <mergeCell ref="D147:E147"/>
    <mergeCell ref="D127:E127"/>
    <mergeCell ref="D129:E129"/>
    <mergeCell ref="D131:E131"/>
    <mergeCell ref="D133:E133"/>
    <mergeCell ref="D135:E135"/>
    <mergeCell ref="D115:E115"/>
    <mergeCell ref="D117:E117"/>
    <mergeCell ref="D119:E119"/>
    <mergeCell ref="D121:E121"/>
    <mergeCell ref="D123:E123"/>
    <mergeCell ref="D105:E105"/>
    <mergeCell ref="D107:E107"/>
    <mergeCell ref="D109:E109"/>
    <mergeCell ref="D111:E111"/>
    <mergeCell ref="D113:E113"/>
    <mergeCell ref="D95:E95"/>
    <mergeCell ref="D97:E97"/>
    <mergeCell ref="D99:E99"/>
    <mergeCell ref="D101:E101"/>
    <mergeCell ref="D103:E103"/>
    <mergeCell ref="D7:E7"/>
    <mergeCell ref="D5:E5"/>
    <mergeCell ref="D87:E87"/>
    <mergeCell ref="D93:E93"/>
    <mergeCell ref="D91:E91"/>
    <mergeCell ref="D89:E89"/>
    <mergeCell ref="D61:E61"/>
    <mergeCell ref="D59:E59"/>
    <mergeCell ref="D57:E57"/>
    <mergeCell ref="D23:E23"/>
    <mergeCell ref="D9:E9"/>
    <mergeCell ref="D75:E75"/>
    <mergeCell ref="D73:E73"/>
    <mergeCell ref="D67:E67"/>
    <mergeCell ref="D65:E65"/>
    <mergeCell ref="D63:E63"/>
    <mergeCell ref="D25:D43"/>
    <mergeCell ref="B127:B139"/>
    <mergeCell ref="B143:B147"/>
    <mergeCell ref="B5:B123"/>
    <mergeCell ref="D11:D13"/>
    <mergeCell ref="D45:D47"/>
    <mergeCell ref="D49:D51"/>
    <mergeCell ref="D53:D55"/>
    <mergeCell ref="D69:D71"/>
    <mergeCell ref="D15:D17"/>
    <mergeCell ref="D19:D21"/>
    <mergeCell ref="D83:E83"/>
    <mergeCell ref="D85:E85"/>
    <mergeCell ref="D81:E81"/>
    <mergeCell ref="D79:E79"/>
    <mergeCell ref="D77:E77"/>
  </mergeCells>
  <hyperlinks>
    <hyperlink ref="D5" location="Glossário!A1" display="Glossário!A1"/>
    <hyperlink ref="D7" location="'Nota Introdutória'!A1" display="'Nota Introdutória'!A1"/>
    <hyperlink ref="D9" location="GRÁFICO01!A1" display="GRÁFICO01!A1"/>
    <hyperlink ref="D23" location="GRÁFICO04!A1" display="GRÁFICO04!A1"/>
    <hyperlink ref="D57" location="QUADRO06!A1" display="QUADRO06!A1"/>
    <hyperlink ref="D59" location="QUADRO07!A1" display="QUADRO07!A1"/>
    <hyperlink ref="D61" location="GRÁFICO05!A1" display="GRÁFICO05!A1"/>
    <hyperlink ref="D63" location="GRÁFICO06!A1" display="GRÁFICO06!A1"/>
    <hyperlink ref="D65" location="GRÁFICO07!A1" display="GRÁFICO07!A1"/>
    <hyperlink ref="D67" location="GRÁFICO08!A1" display="GRÁFICO08!A1"/>
    <hyperlink ref="D73" location="QUADRO09!A1" display="QUADRO09!A1"/>
    <hyperlink ref="D75" location="QUADRO09!A14" display="QUADRO09!A14"/>
    <hyperlink ref="D77" location="QUADRO09!P22" display="QUADRO09!P22"/>
    <hyperlink ref="D79" location="QUADRO10!A1" display="QUADRO10!A1"/>
    <hyperlink ref="D81" location="QUADRO10!A24" display="QUADRO10!A24"/>
    <hyperlink ref="D85" location="QUADRO10!P24" display="QUADRO10!P24"/>
    <hyperlink ref="D89" location="QUADRO11!A1" display="QUADRO11!A1"/>
    <hyperlink ref="D91" location="QUADRO11!A23" display="QUADRO11!A23"/>
    <hyperlink ref="D95" location="QUADRO11!P23" display="QUADRO11!P23"/>
    <hyperlink ref="D99" location="QUADRO12!A1" display="QUADRO12!A1"/>
    <hyperlink ref="D101" location="QUADRO12!A23" display="QUADRO12!A23"/>
    <hyperlink ref="D103" location="QUADRO12!P23" display="QUADRO12!P23"/>
    <hyperlink ref="D105" location="QUADRO12!A50" display="QUADRO12!A50"/>
    <hyperlink ref="D107" location="QUADRO12!P52" display="QUADRO12!P52"/>
    <hyperlink ref="D109" location="QUADRO13!A1" display="QUADRO13!A1"/>
    <hyperlink ref="D111" location="QUADRO13!A21" display="QUADRO13!A21"/>
    <hyperlink ref="D113" location="QUADRO13!P21" display="QUADRO13!P21"/>
    <hyperlink ref="D115" location="QUADRO13!Y21" display="QUADRO13!Y21"/>
    <hyperlink ref="D117" location="QUADRO13!A51" display="QUADRO13!A51"/>
    <hyperlink ref="D119" location="QUADRO13!P51" display="QUADRO13!P51"/>
    <hyperlink ref="D123" location="QUADRO14!A1" display="QUADRO14!A1"/>
    <hyperlink ref="D121" location="QUADRO13!Y51" display="QUADRO13!Y51"/>
    <hyperlink ref="D127" location="QUADRO15!A1" display="QUADRO15!A1"/>
    <hyperlink ref="D129" location="GRÁFICO25!A1" display="GRÁFICO25!A1"/>
    <hyperlink ref="D131" location="QUADRO16!A1" display="QUADRO16!A1"/>
    <hyperlink ref="D133" location="QUADRO17!A1" display="QUADRO17!A1"/>
    <hyperlink ref="D135" location="QUADRO17!A21" display="QUADRO17!A21"/>
    <hyperlink ref="D137" location="QUADRO18!A1" display="QUADRO18!A1"/>
    <hyperlink ref="D139" location="QUADRO19!A1" display="QUADRO19!A1"/>
    <hyperlink ref="D143" location="QUADRO20E21!A1" display="QUADRO20E21!A1"/>
    <hyperlink ref="D145" location="QUADRO20E21!A14" display="QUADRO20E21!A14"/>
    <hyperlink ref="D147" location="QUADRO22!A1" display="QUADRO22!A1"/>
    <hyperlink ref="E11" location="'QUADRO01 - CONTINENTE'!A1" display="'QUADRO01 - CONTINENTE'!A1"/>
    <hyperlink ref="E13" location="'QUADRO01 - MADEIRA'!A1" display="'QUADRO01 - MADEIRA'!A1"/>
    <hyperlink ref="E25" location="'QUADRO02 - CONTINENTE'!A1" display="'QUADRO02 - CONTINENTE'!A1"/>
    <hyperlink ref="E27" location="'QUADRO02 - MADEIRA'!A1" display="'QUADRO02 - MADEIRA'!A1"/>
    <hyperlink ref="E45" location="'QUADRO03 - CONTINENTE'!A1" display="'QUADRO03 - CONTINENTE'!A1"/>
    <hyperlink ref="E47" location="'QUADRO03 - MADEIRA'!A1" display="'QUADRO03 - MADEIRA'!A1"/>
    <hyperlink ref="E49" location="'QUADRO04 - CONTINENTE'!A1" display="'QUADRO04 - CONTINENTE'!A1"/>
    <hyperlink ref="E51" location="'QUADRO04 - MADEIRA'!A1" display="'QUADRO04 - MADEIRA'!A1"/>
    <hyperlink ref="E53" location="'QUADRO05 - CONTINENTE'!A1" display="'QUADRO05 - CONTINENTE'!A1"/>
    <hyperlink ref="E55" location="'QUADRO05 - MADEIRA'!A1" display="'QUADRO05 - MADEIRA'!A1"/>
    <hyperlink ref="E69" location="'QUADRO08 - CONTINENTE'!A1" display="'QUADRO08 - CONTINENTE'!A1"/>
    <hyperlink ref="E71" location="'QUADRO08 - MADEIRA'!A1" display="'QUADRO08 - MADEIRA'!A1"/>
    <hyperlink ref="E15" location="GRÁFICO02!A1" display="GRÁFICO02!A1"/>
    <hyperlink ref="E17" location="GRÁFICO02!G70" display="GRÁFICO02!G70"/>
    <hyperlink ref="E19" location="GRÁFICO03!A1" display="GRÁFICO03!A1"/>
    <hyperlink ref="E21" location="GRÁFICO03!A70" display="GRÁFICO03!A70"/>
    <hyperlink ref="E29" location="'QUADRO02 - DRAP'!A1" display="DRAP"/>
    <hyperlink ref="E31" location="'QUADRO02 - DRAP RPB'!A1" display="DRAP - RPB"/>
    <hyperlink ref="E33" location="'QUADRO02 - DRAP RPA'!A1" display="DRAP - RPA"/>
    <hyperlink ref="E35" location="'QUADRO02 - DRAP AZD'!A1" display="DRAP - AZD"/>
    <hyperlink ref="E37" location="'QUADRO02 - DRAP MAA'!A1" display="DRAP - MAA"/>
    <hyperlink ref="E39" location="'QUADRO02 - DRAP MAA MPB '!A1" display="DRAP - MAA MPB"/>
    <hyperlink ref="E43" location="'QUADRO02- DRAP MAA MPRODI'!A1" display="DRAP - MAA MPRODI"/>
    <hyperlink ref="D83" location="QUADRO10!A1" display="QUADRO10!A1"/>
    <hyperlink ref="D87:E87" location="QUADRO10!A1" display="QUADRO10!A1"/>
    <hyperlink ref="D93:E93" location="QUADRO11!A1" display="QUADRO11!A1"/>
    <hyperlink ref="D97:E97" location="QUADRO11!A1" display="QUADRO11!A1"/>
    <hyperlink ref="E41" location="MAA_CAB" display="DRAP - MAA CAB"/>
  </hyperlinks>
  <printOptions horizontalCentered="1"/>
  <pageMargins left="0.39370078740157483" right="0.43307086614173229" top="1.1417322834645669" bottom="0.47244094488188981" header="0.39370078740157483" footer="0.11811023622047245"/>
  <pageSetup paperSize="9" scale="80" fitToHeight="2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pageSetUpPr fitToPage="1"/>
  </sheetPr>
  <dimension ref="A1:P201"/>
  <sheetViews>
    <sheetView showGridLines="0" zoomScale="90" zoomScaleNormal="90"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09" customWidth="1"/>
    <col min="2" max="2" width="0.5" style="281" customWidth="1"/>
    <col min="3" max="3" width="18.125" style="120" customWidth="1"/>
    <col min="4" max="4" width="0.5" style="283" customWidth="1"/>
    <col min="5" max="5" width="26.875" style="120" customWidth="1"/>
    <col min="6" max="6" width="0.5" style="288" customWidth="1"/>
    <col min="7" max="7" width="55" style="121" bestFit="1" customWidth="1"/>
    <col min="8" max="8" width="14.75" style="122" bestFit="1" customWidth="1"/>
    <col min="9" max="9" width="14.375" style="123" bestFit="1" customWidth="1"/>
    <col min="10" max="16384" width="9" style="109"/>
  </cols>
  <sheetData>
    <row r="1" spans="1:16" x14ac:dyDescent="0.25">
      <c r="A1" s="394" t="s">
        <v>586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6" x14ac:dyDescent="0.25">
      <c r="A2" s="110" t="s">
        <v>290</v>
      </c>
      <c r="B2" s="279"/>
      <c r="C2" s="110"/>
      <c r="D2" s="279"/>
      <c r="E2" s="110"/>
      <c r="F2" s="285"/>
      <c r="G2" s="110"/>
      <c r="H2" s="110"/>
      <c r="I2" s="110"/>
      <c r="J2" s="108"/>
      <c r="K2" s="108"/>
      <c r="L2" s="108"/>
      <c r="M2" s="108"/>
      <c r="N2" s="108"/>
      <c r="O2" s="108"/>
      <c r="P2" s="108"/>
    </row>
    <row r="3" spans="1:16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>
        <v>2021</v>
      </c>
      <c r="I3" s="427"/>
    </row>
    <row r="4" spans="1:16" x14ac:dyDescent="0.25">
      <c r="A4" s="434"/>
      <c r="C4" s="431"/>
      <c r="E4" s="431"/>
      <c r="G4" s="433"/>
      <c r="H4" s="49" t="s">
        <v>219</v>
      </c>
      <c r="I4" s="111" t="s">
        <v>218</v>
      </c>
    </row>
    <row r="5" spans="1:16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7982</v>
      </c>
      <c r="I5" s="113">
        <v>9449.8799999999992</v>
      </c>
    </row>
    <row r="6" spans="1:16" x14ac:dyDescent="0.25">
      <c r="A6" s="414"/>
      <c r="B6" s="284"/>
      <c r="C6" s="417"/>
      <c r="D6" s="284"/>
      <c r="E6" s="417"/>
      <c r="G6" s="112" t="s">
        <v>215</v>
      </c>
      <c r="H6" s="63">
        <v>584</v>
      </c>
      <c r="I6" s="113">
        <v>660.98</v>
      </c>
    </row>
    <row r="7" spans="1:16" x14ac:dyDescent="0.25">
      <c r="A7" s="414"/>
      <c r="B7" s="284"/>
      <c r="C7" s="417"/>
      <c r="D7" s="284"/>
      <c r="E7" s="417"/>
      <c r="G7" s="112" t="s">
        <v>214</v>
      </c>
      <c r="H7" s="63">
        <v>5</v>
      </c>
      <c r="I7" s="113">
        <v>21.56</v>
      </c>
    </row>
    <row r="8" spans="1:16" x14ac:dyDescent="0.25">
      <c r="A8" s="414"/>
      <c r="B8" s="284"/>
      <c r="C8" s="417"/>
      <c r="D8" s="284"/>
      <c r="E8" s="417"/>
      <c r="G8" s="112" t="s">
        <v>213</v>
      </c>
      <c r="H8" s="63">
        <v>311</v>
      </c>
      <c r="I8" s="113">
        <v>1043.69</v>
      </c>
    </row>
    <row r="9" spans="1:16" ht="15.75" thickBot="1" x14ac:dyDescent="0.3">
      <c r="A9" s="414"/>
      <c r="B9" s="284"/>
      <c r="C9" s="417"/>
      <c r="D9" s="284"/>
      <c r="E9" s="417"/>
      <c r="G9" s="112" t="s">
        <v>212</v>
      </c>
      <c r="H9" s="63">
        <v>930</v>
      </c>
      <c r="I9" s="113">
        <v>279.29000000000002</v>
      </c>
    </row>
    <row r="10" spans="1:16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9198</v>
      </c>
      <c r="I10" s="115">
        <v>11455.4</v>
      </c>
    </row>
    <row r="11" spans="1:16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1838</v>
      </c>
      <c r="I11" s="113">
        <v>5257.91</v>
      </c>
    </row>
    <row r="12" spans="1:16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16027</v>
      </c>
      <c r="I12" s="113">
        <v>50285.1</v>
      </c>
    </row>
    <row r="13" spans="1:16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711</v>
      </c>
      <c r="I13" s="113">
        <v>406.24</v>
      </c>
    </row>
    <row r="14" spans="1:16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23302</v>
      </c>
      <c r="I14" s="113">
        <v>44152.36</v>
      </c>
    </row>
    <row r="15" spans="1:16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3500</v>
      </c>
      <c r="I15" s="113">
        <v>4272.01</v>
      </c>
    </row>
    <row r="16" spans="1:16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3213</v>
      </c>
      <c r="I16" s="113">
        <v>62353.74</v>
      </c>
    </row>
    <row r="17" spans="1: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158</v>
      </c>
      <c r="I17" s="113">
        <v>651.75</v>
      </c>
    </row>
    <row r="18" spans="1: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1141</v>
      </c>
      <c r="I18" s="113">
        <v>524.73</v>
      </c>
    </row>
    <row r="19" spans="1: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41718</v>
      </c>
      <c r="I19" s="115">
        <v>167903.84</v>
      </c>
    </row>
    <row r="20" spans="1: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763</v>
      </c>
      <c r="I20" s="113">
        <v>911.32</v>
      </c>
    </row>
    <row r="21" spans="1: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4456</v>
      </c>
      <c r="I21" s="113">
        <v>4571.74</v>
      </c>
    </row>
    <row r="22" spans="1: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142</v>
      </c>
      <c r="I22" s="113">
        <v>351.84</v>
      </c>
    </row>
    <row r="23" spans="1: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1609</v>
      </c>
      <c r="I23" s="113">
        <v>1265.2</v>
      </c>
    </row>
    <row r="24" spans="1: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50</v>
      </c>
      <c r="I24" s="113">
        <v>43.34</v>
      </c>
    </row>
    <row r="25" spans="1: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6715</v>
      </c>
      <c r="I25" s="113">
        <v>9430.99</v>
      </c>
    </row>
    <row r="26" spans="1: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1029</v>
      </c>
      <c r="I26" s="113">
        <v>1346.75</v>
      </c>
    </row>
    <row r="27" spans="1: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55</v>
      </c>
      <c r="I27" s="113">
        <v>17.420000000000002</v>
      </c>
    </row>
    <row r="28" spans="1: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1721</v>
      </c>
      <c r="I28" s="113">
        <v>6290.21</v>
      </c>
    </row>
    <row r="29" spans="1: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1350</v>
      </c>
      <c r="I29" s="113">
        <v>2536.0700000000002</v>
      </c>
    </row>
    <row r="30" spans="1: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</row>
    <row r="31" spans="1: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12802</v>
      </c>
      <c r="I31" s="113">
        <v>2162.6799999999998</v>
      </c>
    </row>
    <row r="32" spans="1: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26114</v>
      </c>
      <c r="I32" s="115">
        <v>28927.56</v>
      </c>
    </row>
    <row r="33" spans="1: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218</v>
      </c>
      <c r="I33" s="113">
        <v>1312.83</v>
      </c>
    </row>
    <row r="34" spans="1: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</row>
    <row r="35" spans="1: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6</v>
      </c>
      <c r="I35" s="113">
        <v>1.29</v>
      </c>
    </row>
    <row r="36" spans="1: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5</v>
      </c>
      <c r="I36" s="113">
        <v>4.1900000000000004</v>
      </c>
    </row>
    <row r="37" spans="1: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198</v>
      </c>
      <c r="I37" s="113">
        <v>213.86</v>
      </c>
    </row>
    <row r="38" spans="1: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239</v>
      </c>
      <c r="I38" s="113">
        <v>1008.37</v>
      </c>
    </row>
    <row r="39" spans="1: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3</v>
      </c>
      <c r="I39" s="113">
        <v>0.67</v>
      </c>
    </row>
    <row r="40" spans="1: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964</v>
      </c>
      <c r="I40" s="113">
        <v>2589.48</v>
      </c>
    </row>
    <row r="41" spans="1:9" x14ac:dyDescent="0.25">
      <c r="A41" s="414"/>
      <c r="B41" s="284"/>
      <c r="C41" s="417"/>
      <c r="D41" s="278"/>
      <c r="E41" s="417"/>
      <c r="F41" s="287"/>
      <c r="G41" s="112" t="s">
        <v>553</v>
      </c>
      <c r="H41" s="63">
        <v>11</v>
      </c>
      <c r="I41" s="113">
        <v>14</v>
      </c>
    </row>
    <row r="42" spans="1: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74</v>
      </c>
      <c r="I42" s="113">
        <v>64.08</v>
      </c>
    </row>
    <row r="43" spans="1: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4</v>
      </c>
      <c r="I43" s="113">
        <v>8.9700000000000006</v>
      </c>
    </row>
    <row r="44" spans="1: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120</v>
      </c>
      <c r="I44" s="113">
        <v>462.87</v>
      </c>
    </row>
    <row r="45" spans="1: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160</v>
      </c>
      <c r="I45" s="113">
        <v>39.72</v>
      </c>
    </row>
    <row r="46" spans="1: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1907</v>
      </c>
      <c r="I46" s="115">
        <v>5720.33</v>
      </c>
    </row>
    <row r="47" spans="1: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42013</v>
      </c>
      <c r="I47" s="113">
        <v>25773.68</v>
      </c>
    </row>
    <row r="48" spans="1: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42013</v>
      </c>
      <c r="I48" s="115">
        <v>25773.68</v>
      </c>
    </row>
    <row r="49" spans="1: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86654</v>
      </c>
      <c r="I49" s="113">
        <v>307733.27</v>
      </c>
    </row>
    <row r="50" spans="1: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86654</v>
      </c>
      <c r="I50" s="115">
        <v>307733.27</v>
      </c>
    </row>
    <row r="51" spans="1: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93</v>
      </c>
      <c r="I51" s="113">
        <v>57.91</v>
      </c>
    </row>
    <row r="52" spans="1: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246</v>
      </c>
      <c r="I52" s="113">
        <v>421.25</v>
      </c>
    </row>
    <row r="53" spans="1: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93</v>
      </c>
      <c r="I53" s="113">
        <v>66.5</v>
      </c>
    </row>
    <row r="54" spans="1: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861</v>
      </c>
      <c r="I54" s="113">
        <v>3175.46</v>
      </c>
    </row>
    <row r="55" spans="1: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1262</v>
      </c>
      <c r="I55" s="113">
        <v>1941.84</v>
      </c>
    </row>
    <row r="56" spans="1: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338</v>
      </c>
      <c r="I56" s="113">
        <v>219.07</v>
      </c>
    </row>
    <row r="57" spans="1: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2441</v>
      </c>
      <c r="I57" s="113">
        <v>588.34</v>
      </c>
    </row>
    <row r="58" spans="1: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5055</v>
      </c>
      <c r="I58" s="115">
        <v>6470.37</v>
      </c>
    </row>
    <row r="59" spans="1: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12425</v>
      </c>
      <c r="I59" s="113">
        <v>323990.84000000003</v>
      </c>
    </row>
    <row r="60" spans="1: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12425</v>
      </c>
      <c r="I60" s="115">
        <v>323990.84000000003</v>
      </c>
    </row>
    <row r="61" spans="1: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81806</v>
      </c>
      <c r="I61" s="113">
        <v>257291.49</v>
      </c>
    </row>
    <row r="62" spans="1: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10029</v>
      </c>
      <c r="I62" s="113">
        <v>216081.03</v>
      </c>
    </row>
    <row r="63" spans="1: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75573</v>
      </c>
      <c r="I63" s="113">
        <v>1086049.27</v>
      </c>
    </row>
    <row r="64" spans="1: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109880</v>
      </c>
      <c r="I64" s="115">
        <v>1559421.79</v>
      </c>
    </row>
    <row r="65" spans="1: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168">
        <v>68257</v>
      </c>
      <c r="I65" s="113">
        <v>124038.02</v>
      </c>
    </row>
    <row r="66" spans="1: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68257</v>
      </c>
      <c r="I66" s="115">
        <v>124038.02</v>
      </c>
    </row>
    <row r="67" spans="1:9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4</v>
      </c>
      <c r="I67" s="113">
        <v>10.73</v>
      </c>
    </row>
    <row r="68" spans="1:9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56</v>
      </c>
      <c r="I68" s="113">
        <v>88.83</v>
      </c>
    </row>
    <row r="69" spans="1:9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21</v>
      </c>
      <c r="I69" s="113">
        <v>37.39</v>
      </c>
    </row>
    <row r="70" spans="1:9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81</v>
      </c>
      <c r="I70" s="115">
        <v>136.94999999999999</v>
      </c>
    </row>
    <row r="71" spans="1: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2</v>
      </c>
      <c r="I71" s="113">
        <v>0.7</v>
      </c>
    </row>
    <row r="72" spans="1: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3</v>
      </c>
      <c r="I72" s="113">
        <v>0.28000000000000003</v>
      </c>
    </row>
    <row r="73" spans="1: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6</v>
      </c>
      <c r="I73" s="113">
        <v>11.43</v>
      </c>
    </row>
    <row r="74" spans="1: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1</v>
      </c>
      <c r="I74" s="113">
        <v>0.22</v>
      </c>
    </row>
    <row r="75" spans="1: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</row>
    <row r="76" spans="1: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218</v>
      </c>
      <c r="I76" s="113">
        <v>190.12</v>
      </c>
    </row>
    <row r="77" spans="1: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537</v>
      </c>
      <c r="I77" s="113">
        <v>789.85</v>
      </c>
    </row>
    <row r="78" spans="1:9" ht="15.75" thickTop="1" x14ac:dyDescent="0.25">
      <c r="A78" s="414"/>
      <c r="B78" s="284"/>
      <c r="C78" s="417"/>
      <c r="D78" s="278"/>
      <c r="E78" s="417"/>
      <c r="F78" s="287"/>
      <c r="G78" s="80" t="s">
        <v>146</v>
      </c>
      <c r="H78" s="114">
        <v>757</v>
      </c>
      <c r="I78" s="115">
        <v>992.6</v>
      </c>
    </row>
    <row r="79" spans="1:9" x14ac:dyDescent="0.25">
      <c r="A79" s="414"/>
      <c r="B79" s="284"/>
      <c r="C79" s="417"/>
      <c r="D79" s="278"/>
      <c r="E79" s="308"/>
      <c r="F79" s="287"/>
      <c r="G79" s="112" t="s">
        <v>522</v>
      </c>
      <c r="H79" s="63">
        <v>43</v>
      </c>
      <c r="I79" s="113">
        <v>20.09</v>
      </c>
    </row>
    <row r="80" spans="1:9" x14ac:dyDescent="0.25">
      <c r="A80" s="414"/>
      <c r="B80" s="284"/>
      <c r="C80" s="417"/>
      <c r="D80" s="278"/>
      <c r="E80" s="310"/>
      <c r="F80" s="287"/>
      <c r="G80" s="112" t="s">
        <v>523</v>
      </c>
      <c r="H80" s="63">
        <v>12</v>
      </c>
      <c r="I80" s="113">
        <v>4.03</v>
      </c>
    </row>
    <row r="81" spans="1:9" ht="15.75" thickBot="1" x14ac:dyDescent="0.3">
      <c r="A81" s="414"/>
      <c r="B81" s="284"/>
      <c r="C81" s="417"/>
      <c r="D81" s="278"/>
      <c r="E81" s="306"/>
      <c r="F81" s="287"/>
      <c r="G81" s="112" t="s">
        <v>524</v>
      </c>
      <c r="H81" s="63">
        <v>416</v>
      </c>
      <c r="I81" s="113">
        <v>70.67</v>
      </c>
    </row>
    <row r="82" spans="1: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160607</v>
      </c>
      <c r="I82" s="118">
        <v>2562659.44</v>
      </c>
    </row>
    <row r="83" spans="1: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1120</v>
      </c>
      <c r="I83" s="113">
        <v>28937.360000000001</v>
      </c>
    </row>
    <row r="84" spans="1: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19769</v>
      </c>
      <c r="I84" s="113">
        <v>55494.66</v>
      </c>
    </row>
    <row r="85" spans="1: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10004</v>
      </c>
      <c r="I85" s="113">
        <v>12808.35</v>
      </c>
    </row>
    <row r="86" spans="1: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1543</v>
      </c>
      <c r="I86" s="113">
        <v>15517.39</v>
      </c>
    </row>
    <row r="87" spans="1: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49189</v>
      </c>
      <c r="I87" s="113">
        <v>100681.08</v>
      </c>
    </row>
    <row r="88" spans="1: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3326</v>
      </c>
      <c r="I88" s="113">
        <v>10206.64</v>
      </c>
    </row>
    <row r="89" spans="1: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4637</v>
      </c>
      <c r="I89" s="113">
        <v>26781.72</v>
      </c>
    </row>
    <row r="90" spans="1: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1</v>
      </c>
      <c r="I90" s="113">
        <v>0.04</v>
      </c>
    </row>
    <row r="91" spans="1: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1188</v>
      </c>
      <c r="I91" s="113">
        <v>13593.19</v>
      </c>
    </row>
    <row r="92" spans="1: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2189</v>
      </c>
      <c r="I92" s="113">
        <v>1734.82</v>
      </c>
    </row>
    <row r="93" spans="1: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71043</v>
      </c>
      <c r="I93" s="115">
        <v>265755.25</v>
      </c>
    </row>
    <row r="94" spans="1: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292</v>
      </c>
      <c r="I94" s="113">
        <v>340.78</v>
      </c>
    </row>
    <row r="95" spans="1: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292</v>
      </c>
      <c r="I95" s="115">
        <v>340.78</v>
      </c>
    </row>
    <row r="96" spans="1: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5417</v>
      </c>
      <c r="I96" s="113">
        <v>19610.689999999999</v>
      </c>
    </row>
    <row r="97" spans="1: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</row>
    <row r="98" spans="1: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23111</v>
      </c>
      <c r="I98" s="113">
        <v>115688.98</v>
      </c>
    </row>
    <row r="99" spans="1: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13</v>
      </c>
      <c r="I99" s="113">
        <v>42.26</v>
      </c>
    </row>
    <row r="100" spans="1: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80</v>
      </c>
      <c r="I100" s="113">
        <v>37.82</v>
      </c>
    </row>
    <row r="101" spans="1: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63462</v>
      </c>
      <c r="I101" s="113">
        <v>474146.11</v>
      </c>
    </row>
    <row r="102" spans="1: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12</v>
      </c>
      <c r="I102" s="113">
        <v>106.7</v>
      </c>
    </row>
    <row r="103" spans="1: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81069</v>
      </c>
      <c r="I103" s="115">
        <v>609632.56000000006</v>
      </c>
    </row>
    <row r="104" spans="1: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5938</v>
      </c>
      <c r="I104" s="113">
        <v>7976.27</v>
      </c>
    </row>
    <row r="105" spans="1: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11</v>
      </c>
      <c r="I105" s="113">
        <v>2.2999999999999998</v>
      </c>
    </row>
    <row r="106" spans="1: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156</v>
      </c>
      <c r="I106" s="113">
        <v>94.27</v>
      </c>
    </row>
    <row r="107" spans="1: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83</v>
      </c>
      <c r="I107" s="113">
        <v>578.75</v>
      </c>
    </row>
    <row r="108" spans="1: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43</v>
      </c>
      <c r="I108" s="113">
        <v>170.71</v>
      </c>
    </row>
    <row r="109" spans="1: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24887</v>
      </c>
      <c r="I109" s="113">
        <v>6158.88</v>
      </c>
    </row>
    <row r="110" spans="1: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238</v>
      </c>
      <c r="I110" s="113">
        <v>794.99</v>
      </c>
    </row>
    <row r="111" spans="1: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43</v>
      </c>
      <c r="I111" s="113">
        <v>59.96</v>
      </c>
    </row>
    <row r="112" spans="1: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191</v>
      </c>
      <c r="I112" s="113">
        <v>117.97</v>
      </c>
    </row>
    <row r="113" spans="1: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459</v>
      </c>
      <c r="I113" s="113">
        <v>661.04</v>
      </c>
    </row>
    <row r="114" spans="1: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80</v>
      </c>
      <c r="I114" s="113">
        <v>1059.82</v>
      </c>
    </row>
    <row r="115" spans="1: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6</v>
      </c>
      <c r="I115" s="113">
        <v>12.8</v>
      </c>
    </row>
    <row r="116" spans="1: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98</v>
      </c>
      <c r="I116" s="113">
        <v>177.14</v>
      </c>
    </row>
    <row r="117" spans="1: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567</v>
      </c>
      <c r="I117" s="113">
        <v>1315.58</v>
      </c>
    </row>
    <row r="118" spans="1: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13</v>
      </c>
      <c r="I118" s="113">
        <v>34.53</v>
      </c>
    </row>
    <row r="119" spans="1: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239</v>
      </c>
      <c r="I119" s="113">
        <v>389.83</v>
      </c>
    </row>
    <row r="120" spans="1: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426</v>
      </c>
      <c r="I120" s="113">
        <v>1854.5</v>
      </c>
    </row>
    <row r="121" spans="1: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60</v>
      </c>
      <c r="I121" s="113">
        <v>66.599999999999994</v>
      </c>
    </row>
    <row r="122" spans="1: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218</v>
      </c>
      <c r="I122" s="113">
        <v>185.93</v>
      </c>
    </row>
    <row r="123" spans="1: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7</v>
      </c>
      <c r="I123" s="113">
        <v>3.19</v>
      </c>
    </row>
    <row r="124" spans="1: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197</v>
      </c>
      <c r="I124" s="113">
        <v>66.349999999999994</v>
      </c>
    </row>
    <row r="125" spans="1: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670</v>
      </c>
      <c r="I125" s="113">
        <v>1631.17</v>
      </c>
    </row>
    <row r="126" spans="1: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33</v>
      </c>
      <c r="I126" s="113">
        <v>14.73</v>
      </c>
    </row>
    <row r="127" spans="1: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208</v>
      </c>
      <c r="I127" s="113">
        <v>928.82</v>
      </c>
    </row>
    <row r="128" spans="1: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3</v>
      </c>
      <c r="I128" s="113">
        <v>31.88</v>
      </c>
    </row>
    <row r="129" spans="1: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</row>
    <row r="130" spans="1: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4</v>
      </c>
      <c r="I130" s="113">
        <v>2.27</v>
      </c>
    </row>
    <row r="131" spans="1: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</row>
    <row r="132" spans="1: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486</v>
      </c>
      <c r="I132" s="113">
        <v>16147.43</v>
      </c>
    </row>
    <row r="133" spans="1: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65397</v>
      </c>
      <c r="I133" s="113">
        <v>14885.73</v>
      </c>
    </row>
    <row r="134" spans="1: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77077</v>
      </c>
      <c r="I134" s="115">
        <v>55423.44</v>
      </c>
    </row>
    <row r="135" spans="1: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1</v>
      </c>
      <c r="I135" s="113">
        <v>1.51</v>
      </c>
    </row>
    <row r="136" spans="1: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117</v>
      </c>
      <c r="I136" s="113">
        <v>752.02</v>
      </c>
    </row>
    <row r="137" spans="1: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872</v>
      </c>
      <c r="I137" s="113">
        <v>9940.48</v>
      </c>
    </row>
    <row r="138" spans="1: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74</v>
      </c>
      <c r="I138" s="113">
        <v>321.01</v>
      </c>
    </row>
    <row r="139" spans="1: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844</v>
      </c>
      <c r="I139" s="113">
        <v>1843.89</v>
      </c>
    </row>
    <row r="140" spans="1: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7283</v>
      </c>
      <c r="I140" s="113">
        <v>9789.7800000000007</v>
      </c>
    </row>
    <row r="141" spans="1: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1070</v>
      </c>
      <c r="I141" s="113">
        <v>3185.98</v>
      </c>
    </row>
    <row r="142" spans="1: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421</v>
      </c>
      <c r="I142" s="113">
        <v>1540.22</v>
      </c>
    </row>
    <row r="143" spans="1: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982</v>
      </c>
      <c r="I143" s="113">
        <v>7528.36</v>
      </c>
    </row>
    <row r="144" spans="1: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1799</v>
      </c>
      <c r="I144" s="113">
        <v>1618.21</v>
      </c>
    </row>
    <row r="145" spans="1: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153</v>
      </c>
      <c r="I145" s="113">
        <v>1430.92</v>
      </c>
    </row>
    <row r="146" spans="1: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431</v>
      </c>
      <c r="I146" s="113">
        <v>321.05</v>
      </c>
    </row>
    <row r="147" spans="1: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13067</v>
      </c>
      <c r="I147" s="115">
        <v>38273.43</v>
      </c>
    </row>
    <row r="148" spans="1: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30</v>
      </c>
      <c r="I148" s="113">
        <v>403.76</v>
      </c>
    </row>
    <row r="149" spans="1: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43</v>
      </c>
      <c r="I149" s="113">
        <v>1117.5999999999999</v>
      </c>
    </row>
    <row r="150" spans="1: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460</v>
      </c>
      <c r="I150" s="113">
        <v>5522.14</v>
      </c>
    </row>
    <row r="151" spans="1: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1</v>
      </c>
      <c r="I151" s="113">
        <v>1.43</v>
      </c>
    </row>
    <row r="152" spans="1: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3</v>
      </c>
      <c r="I152" s="113">
        <v>11.46</v>
      </c>
    </row>
    <row r="153" spans="1: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107</v>
      </c>
      <c r="I153" s="113">
        <v>745.02</v>
      </c>
    </row>
    <row r="154" spans="1: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626</v>
      </c>
      <c r="I154" s="115">
        <v>7801.41</v>
      </c>
    </row>
    <row r="155" spans="1: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34054</v>
      </c>
      <c r="I155" s="113">
        <v>66274.52</v>
      </c>
    </row>
    <row r="156" spans="1: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34054</v>
      </c>
      <c r="I156" s="115">
        <v>66274.52</v>
      </c>
    </row>
    <row r="157" spans="1: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</row>
    <row r="158" spans="1: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7</v>
      </c>
      <c r="I158" s="113">
        <v>16.23</v>
      </c>
    </row>
    <row r="159" spans="1: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3</v>
      </c>
      <c r="I159" s="113">
        <v>0.41</v>
      </c>
    </row>
    <row r="160" spans="1: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326</v>
      </c>
      <c r="I160" s="113">
        <v>612.32000000000005</v>
      </c>
    </row>
    <row r="161" spans="1: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4</v>
      </c>
      <c r="I161" s="113">
        <v>1.39</v>
      </c>
    </row>
    <row r="162" spans="1: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1811</v>
      </c>
      <c r="I162" s="113">
        <v>1321.24</v>
      </c>
    </row>
    <row r="163" spans="1: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2145</v>
      </c>
      <c r="I163" s="115">
        <v>1951.59</v>
      </c>
    </row>
    <row r="164" spans="1:9" ht="15" customHeight="1" thickTop="1" thickBot="1" x14ac:dyDescent="0.3">
      <c r="A164" s="414"/>
      <c r="B164" s="278"/>
      <c r="C164" s="418"/>
      <c r="D164" s="278"/>
      <c r="E164" s="422" t="s">
        <v>68</v>
      </c>
      <c r="F164" s="422"/>
      <c r="G164" s="423"/>
      <c r="H164" s="116">
        <v>145340</v>
      </c>
      <c r="I164" s="115">
        <v>1045452.98</v>
      </c>
    </row>
    <row r="165" spans="1: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170849</v>
      </c>
      <c r="I165" s="118">
        <f>+I164+I82</f>
        <v>3608112.42</v>
      </c>
    </row>
    <row r="166" spans="1: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185</v>
      </c>
      <c r="I166" s="113">
        <v>139</v>
      </c>
    </row>
    <row r="167" spans="1: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13</v>
      </c>
      <c r="I167" s="113">
        <v>108.2</v>
      </c>
    </row>
    <row r="168" spans="1: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32</v>
      </c>
      <c r="I168" s="113">
        <v>408.38</v>
      </c>
    </row>
    <row r="169" spans="1: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214</v>
      </c>
      <c r="I169" s="113">
        <v>3973.21</v>
      </c>
    </row>
    <row r="170" spans="1: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151</v>
      </c>
      <c r="I170" s="113">
        <v>420.93</v>
      </c>
    </row>
    <row r="171" spans="1: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33</v>
      </c>
      <c r="I171" s="113">
        <v>40.590000000000003</v>
      </c>
    </row>
    <row r="172" spans="1: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237</v>
      </c>
      <c r="I172" s="113">
        <v>3710.3</v>
      </c>
    </row>
    <row r="173" spans="1: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639</v>
      </c>
      <c r="I173" s="113">
        <v>11591.54</v>
      </c>
    </row>
    <row r="174" spans="1: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2197</v>
      </c>
      <c r="I174" s="113">
        <v>39040.76</v>
      </c>
    </row>
    <row r="175" spans="1: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654</v>
      </c>
      <c r="I175" s="113">
        <v>2391.5</v>
      </c>
    </row>
    <row r="176" spans="1: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54</v>
      </c>
      <c r="I176" s="113">
        <v>333.2</v>
      </c>
    </row>
    <row r="177" spans="1: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</row>
    <row r="178" spans="1: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960</v>
      </c>
      <c r="I178" s="113">
        <v>3551.33</v>
      </c>
    </row>
    <row r="179" spans="1: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758</v>
      </c>
      <c r="I179" s="113">
        <v>5089.21</v>
      </c>
    </row>
    <row r="180" spans="1: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4280</v>
      </c>
      <c r="I180" s="115">
        <v>70798.149999999994</v>
      </c>
    </row>
    <row r="181" spans="1: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26</v>
      </c>
      <c r="I181" s="113">
        <v>13.47</v>
      </c>
    </row>
    <row r="182" spans="1: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19538</v>
      </c>
      <c r="I182" s="113">
        <v>39997.160000000003</v>
      </c>
    </row>
    <row r="183" spans="1: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399</v>
      </c>
      <c r="I183" s="113">
        <v>1977.31</v>
      </c>
    </row>
    <row r="184" spans="1: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19810</v>
      </c>
      <c r="I184" s="115">
        <v>41987.94</v>
      </c>
    </row>
    <row r="185" spans="1: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22915</v>
      </c>
      <c r="I185" s="115">
        <v>112786.09</v>
      </c>
    </row>
    <row r="186" spans="1: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22915</v>
      </c>
      <c r="I186" s="118">
        <v>112786.09</v>
      </c>
    </row>
    <row r="187" spans="1: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25857</v>
      </c>
      <c r="I187" s="113">
        <v>7611.37</v>
      </c>
    </row>
    <row r="188" spans="1: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805</v>
      </c>
      <c r="I188" s="113">
        <v>1215.1600000000001</v>
      </c>
    </row>
    <row r="189" spans="1: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347</v>
      </c>
      <c r="I189" s="113">
        <v>59.64</v>
      </c>
    </row>
    <row r="190" spans="1: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31</v>
      </c>
      <c r="I190" s="113">
        <v>6.3</v>
      </c>
    </row>
    <row r="191" spans="1: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1783</v>
      </c>
      <c r="I191" s="113">
        <v>669.82</v>
      </c>
    </row>
    <row r="192" spans="1: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1840</v>
      </c>
      <c r="I192" s="113">
        <v>811.98</v>
      </c>
    </row>
    <row r="193" spans="1: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29946</v>
      </c>
      <c r="I193" s="115">
        <v>10374.27</v>
      </c>
    </row>
    <row r="194" spans="1: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29946</v>
      </c>
      <c r="I194" s="115">
        <v>10374.27</v>
      </c>
    </row>
    <row r="195" spans="1: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29946</v>
      </c>
      <c r="I195" s="118">
        <v>10374.27</v>
      </c>
    </row>
    <row r="196" spans="1: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1284</v>
      </c>
      <c r="I196" s="113">
        <v>164.46</v>
      </c>
    </row>
    <row r="197" spans="1: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280</v>
      </c>
      <c r="I197" s="113">
        <v>152.07</v>
      </c>
    </row>
    <row r="198" spans="1: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1553</v>
      </c>
      <c r="I198" s="115">
        <v>316.52999999999997</v>
      </c>
    </row>
    <row r="199" spans="1: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1553</v>
      </c>
      <c r="I199" s="115">
        <v>316.52999999999997</v>
      </c>
    </row>
    <row r="200" spans="1: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1553</v>
      </c>
      <c r="I200" s="115">
        <v>316.52999999999997</v>
      </c>
    </row>
    <row r="201" spans="1: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3731589.31</v>
      </c>
    </row>
  </sheetData>
  <sheetProtection algorithmName="SHA-512" hashValue="Piy2Jb2K8rx1jgYGFz23uHT9B1jaaNh0xULQPRVnrP0i2lrzdIkc+th2LcC+oE+DtNThQ0jH9wb08epjTI8p/w==" saltValue="oLX5pJv7rPqrF8IGls97bw==" spinCount="100000" sheet="1" objects="1" scenarios="1"/>
  <mergeCells count="57">
    <mergeCell ref="E67:E70"/>
    <mergeCell ref="C104:C134"/>
    <mergeCell ref="A104:A134"/>
    <mergeCell ref="A166:A186"/>
    <mergeCell ref="C166:C185"/>
    <mergeCell ref="C71:C82"/>
    <mergeCell ref="A71:A103"/>
    <mergeCell ref="C83:C103"/>
    <mergeCell ref="E83:E93"/>
    <mergeCell ref="E155:E156"/>
    <mergeCell ref="E94:E95"/>
    <mergeCell ref="E96:E103"/>
    <mergeCell ref="E104:E134"/>
    <mergeCell ref="E135:E147"/>
    <mergeCell ref="E3:E4"/>
    <mergeCell ref="G3:G4"/>
    <mergeCell ref="E33:E46"/>
    <mergeCell ref="A3:A4"/>
    <mergeCell ref="C3:C4"/>
    <mergeCell ref="C5:C32"/>
    <mergeCell ref="C33:C66"/>
    <mergeCell ref="A5:A32"/>
    <mergeCell ref="A33:A66"/>
    <mergeCell ref="E47:E48"/>
    <mergeCell ref="E49:E50"/>
    <mergeCell ref="A201:G201"/>
    <mergeCell ref="A135:A165"/>
    <mergeCell ref="E5:E10"/>
    <mergeCell ref="E11:E19"/>
    <mergeCell ref="E20:E32"/>
    <mergeCell ref="C135:C164"/>
    <mergeCell ref="A196:A200"/>
    <mergeCell ref="C196:C199"/>
    <mergeCell ref="E196:E198"/>
    <mergeCell ref="E199:G199"/>
    <mergeCell ref="C200:G200"/>
    <mergeCell ref="E157:E163"/>
    <mergeCell ref="E185:G185"/>
    <mergeCell ref="E148:E154"/>
    <mergeCell ref="E59:E60"/>
    <mergeCell ref="E61:E64"/>
    <mergeCell ref="A1:I1"/>
    <mergeCell ref="A187:A195"/>
    <mergeCell ref="C187:C194"/>
    <mergeCell ref="E187:E193"/>
    <mergeCell ref="E194:G194"/>
    <mergeCell ref="C195:G195"/>
    <mergeCell ref="E164:G164"/>
    <mergeCell ref="C165:G165"/>
    <mergeCell ref="C186:G186"/>
    <mergeCell ref="E65:E66"/>
    <mergeCell ref="E82:G82"/>
    <mergeCell ref="E166:E180"/>
    <mergeCell ref="E181:E184"/>
    <mergeCell ref="H3:I3"/>
    <mergeCell ref="E71:E78"/>
    <mergeCell ref="E51:E58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pageSetUpPr fitToPage="1"/>
  </sheetPr>
  <dimension ref="A1:I201"/>
  <sheetViews>
    <sheetView showGridLines="0" zoomScale="90" zoomScaleNormal="90" workbookViewId="0">
      <pane xSplit="5" ySplit="4" topLeftCell="F5" activePane="bottomRight" state="frozen"/>
      <selection pane="topRight" activeCell="K1" sqref="K1"/>
      <selection pane="bottomLeft" activeCell="A5" sqref="A5"/>
      <selection pane="bottomRight" activeCell="F5" sqref="F5"/>
    </sheetView>
  </sheetViews>
  <sheetFormatPr defaultRowHeight="15" x14ac:dyDescent="0.25"/>
  <cols>
    <col min="1" max="1" width="18.125" style="123" customWidth="1"/>
    <col min="2" max="2" width="0.5" style="109" customWidth="1"/>
    <col min="3" max="3" width="18.125" style="109" customWidth="1"/>
    <col min="4" max="4" width="0.5" style="109" customWidth="1"/>
    <col min="5" max="5" width="26.875" style="109" customWidth="1"/>
    <col min="6" max="6" width="0.5" style="109" customWidth="1"/>
    <col min="7" max="7" width="55" style="109" customWidth="1"/>
    <col min="8" max="9" width="14.625" style="109" customWidth="1"/>
    <col min="10" max="16384" width="9" style="109"/>
  </cols>
  <sheetData>
    <row r="1" spans="1:9" x14ac:dyDescent="0.25">
      <c r="A1" s="394" t="s">
        <v>586</v>
      </c>
      <c r="B1" s="394"/>
      <c r="C1" s="394"/>
      <c r="D1" s="394"/>
      <c r="E1" s="394"/>
      <c r="F1" s="394"/>
      <c r="G1" s="394"/>
      <c r="H1" s="394"/>
      <c r="I1" s="394"/>
    </row>
    <row r="2" spans="1:9" x14ac:dyDescent="0.25">
      <c r="A2" s="110" t="s">
        <v>291</v>
      </c>
      <c r="B2" s="108"/>
      <c r="C2" s="108"/>
      <c r="D2" s="108"/>
      <c r="E2" s="108"/>
      <c r="F2" s="108"/>
      <c r="G2" s="108"/>
      <c r="H2" s="108"/>
    </row>
    <row r="3" spans="1: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>
        <v>2021</v>
      </c>
      <c r="I3" s="427"/>
    </row>
    <row r="4" spans="1:9" x14ac:dyDescent="0.25">
      <c r="A4" s="434"/>
      <c r="B4" s="281"/>
      <c r="C4" s="431"/>
      <c r="D4" s="283"/>
      <c r="E4" s="431"/>
      <c r="F4" s="288"/>
      <c r="G4" s="433"/>
      <c r="H4" s="49" t="s">
        <v>219</v>
      </c>
      <c r="I4" s="111" t="s">
        <v>218</v>
      </c>
    </row>
    <row r="5" spans="1:9" ht="15" customHeight="1" x14ac:dyDescent="0.25">
      <c r="A5" s="413" t="s">
        <v>96</v>
      </c>
      <c r="B5" s="281"/>
      <c r="C5" s="424" t="s">
        <v>174</v>
      </c>
      <c r="D5" s="283"/>
      <c r="E5" s="424" t="s">
        <v>217</v>
      </c>
      <c r="F5" s="288"/>
      <c r="G5" s="112" t="s">
        <v>216</v>
      </c>
      <c r="H5" s="63">
        <v>54</v>
      </c>
      <c r="I5" s="113">
        <v>2.2000000000000002</v>
      </c>
    </row>
    <row r="6" spans="1:9" x14ac:dyDescent="0.25">
      <c r="A6" s="414"/>
      <c r="B6" s="284"/>
      <c r="C6" s="417"/>
      <c r="D6" s="284"/>
      <c r="E6" s="417"/>
      <c r="F6" s="288"/>
      <c r="G6" s="112" t="s">
        <v>215</v>
      </c>
      <c r="H6" s="63">
        <v>179</v>
      </c>
      <c r="I6" s="113">
        <v>23.6</v>
      </c>
    </row>
    <row r="7" spans="1:9" x14ac:dyDescent="0.25">
      <c r="A7" s="414"/>
      <c r="B7" s="284"/>
      <c r="C7" s="417"/>
      <c r="D7" s="284"/>
      <c r="E7" s="417"/>
      <c r="F7" s="288"/>
      <c r="G7" s="112" t="s">
        <v>214</v>
      </c>
      <c r="H7" s="63">
        <v>2</v>
      </c>
      <c r="I7" s="113">
        <v>0.11</v>
      </c>
    </row>
    <row r="8" spans="1:9" x14ac:dyDescent="0.25">
      <c r="A8" s="414"/>
      <c r="B8" s="284"/>
      <c r="C8" s="417"/>
      <c r="D8" s="284"/>
      <c r="E8" s="417"/>
      <c r="F8" s="288"/>
      <c r="G8" s="112" t="s">
        <v>213</v>
      </c>
      <c r="H8" s="63">
        <v>99</v>
      </c>
      <c r="I8" s="113">
        <v>11.2</v>
      </c>
    </row>
    <row r="9" spans="1:9" ht="15.75" thickBot="1" x14ac:dyDescent="0.3">
      <c r="A9" s="414"/>
      <c r="B9" s="284"/>
      <c r="C9" s="417"/>
      <c r="D9" s="284"/>
      <c r="E9" s="417"/>
      <c r="F9" s="288"/>
      <c r="G9" s="112" t="s">
        <v>212</v>
      </c>
      <c r="H9" s="63">
        <v>45</v>
      </c>
      <c r="I9" s="113">
        <v>5.13</v>
      </c>
    </row>
    <row r="10" spans="1:9" ht="15" customHeight="1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364</v>
      </c>
      <c r="I10" s="115">
        <v>42.24</v>
      </c>
    </row>
    <row r="11" spans="1:9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1</v>
      </c>
      <c r="I11" s="113">
        <v>7.0000000000000007E-2</v>
      </c>
    </row>
    <row r="12" spans="1: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1</v>
      </c>
      <c r="I12" s="113">
        <v>0.01</v>
      </c>
    </row>
    <row r="13" spans="1: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1</v>
      </c>
      <c r="I13" s="113">
        <v>0.11</v>
      </c>
    </row>
    <row r="14" spans="1:9" ht="15" customHeight="1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190</v>
      </c>
      <c r="I14" s="113">
        <v>105.44</v>
      </c>
    </row>
    <row r="15" spans="1: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31</v>
      </c>
      <c r="I15" s="113">
        <v>11.04</v>
      </c>
    </row>
    <row r="16" spans="1: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0</v>
      </c>
      <c r="I16" s="113">
        <v>0</v>
      </c>
    </row>
    <row r="17" spans="1: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0</v>
      </c>
      <c r="I17" s="113">
        <v>0</v>
      </c>
    </row>
    <row r="18" spans="1: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8</v>
      </c>
      <c r="I18" s="113">
        <v>0.56000000000000005</v>
      </c>
    </row>
    <row r="19" spans="1: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223</v>
      </c>
      <c r="I19" s="115">
        <v>117.23</v>
      </c>
    </row>
    <row r="20" spans="1:9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101</v>
      </c>
      <c r="I20" s="113">
        <v>9.06</v>
      </c>
    </row>
    <row r="21" spans="1: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175</v>
      </c>
      <c r="I21" s="113">
        <v>21.46</v>
      </c>
    </row>
    <row r="22" spans="1: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2</v>
      </c>
      <c r="I22" s="113">
        <v>0.1</v>
      </c>
    </row>
    <row r="23" spans="1: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58</v>
      </c>
      <c r="I23" s="113">
        <v>4.67</v>
      </c>
    </row>
    <row r="24" spans="1: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10</v>
      </c>
      <c r="I24" s="113">
        <v>0.96</v>
      </c>
    </row>
    <row r="25" spans="1: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352</v>
      </c>
      <c r="I25" s="113">
        <v>57.12</v>
      </c>
    </row>
    <row r="26" spans="1:9" ht="15" customHeight="1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1</v>
      </c>
      <c r="I26" s="113">
        <v>0.28000000000000003</v>
      </c>
    </row>
    <row r="27" spans="1: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11</v>
      </c>
      <c r="I27" s="113">
        <v>0.36</v>
      </c>
    </row>
    <row r="28" spans="1: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15</v>
      </c>
      <c r="I28" s="113">
        <v>2.2400000000000002</v>
      </c>
    </row>
    <row r="29" spans="1: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4</v>
      </c>
      <c r="I29" s="113">
        <v>0.08</v>
      </c>
    </row>
    <row r="30" spans="1: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465</v>
      </c>
      <c r="I30" s="113">
        <v>58.68</v>
      </c>
    </row>
    <row r="31" spans="1: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201</v>
      </c>
      <c r="I31" s="113">
        <v>22.78</v>
      </c>
    </row>
    <row r="32" spans="1: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1249</v>
      </c>
      <c r="I32" s="115">
        <v>177.79</v>
      </c>
    </row>
    <row r="33" spans="1:9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110</v>
      </c>
      <c r="I33" s="113">
        <v>9.16</v>
      </c>
    </row>
    <row r="34" spans="1:9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1</v>
      </c>
      <c r="I34" s="113">
        <v>0.02</v>
      </c>
    </row>
    <row r="35" spans="1: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292</v>
      </c>
      <c r="I35" s="113">
        <v>31.39</v>
      </c>
    </row>
    <row r="36" spans="1:9" ht="15" customHeight="1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3133</v>
      </c>
      <c r="I36" s="113">
        <v>638.69000000000005</v>
      </c>
    </row>
    <row r="37" spans="1: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6</v>
      </c>
      <c r="I37" s="113">
        <v>0.33</v>
      </c>
    </row>
    <row r="38" spans="1:9" ht="15.75" customHeight="1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20</v>
      </c>
      <c r="I38" s="113">
        <v>6.14</v>
      </c>
    </row>
    <row r="39" spans="1:9" ht="15.75" customHeight="1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2</v>
      </c>
      <c r="I39" s="113">
        <v>0.19</v>
      </c>
    </row>
    <row r="40" spans="1: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26</v>
      </c>
      <c r="I40" s="113">
        <v>4.37</v>
      </c>
    </row>
    <row r="41" spans="1: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53</v>
      </c>
      <c r="I41" s="113">
        <v>9.5299999999999994</v>
      </c>
    </row>
    <row r="42" spans="1:9" ht="15" customHeight="1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53</v>
      </c>
      <c r="I42" s="113">
        <v>9.5299999999999994</v>
      </c>
    </row>
    <row r="43" spans="1: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19</v>
      </c>
      <c r="I43" s="113">
        <v>2.71</v>
      </c>
    </row>
    <row r="44" spans="1: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7</v>
      </c>
      <c r="I44" s="113">
        <v>0.6</v>
      </c>
    </row>
    <row r="45" spans="1: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3189</v>
      </c>
      <c r="I45" s="113">
        <v>301.44</v>
      </c>
    </row>
    <row r="46" spans="1: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6298</v>
      </c>
      <c r="I46" s="115">
        <v>1006.92</v>
      </c>
    </row>
    <row r="47" spans="1: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350</v>
      </c>
      <c r="I47" s="113">
        <v>36.29</v>
      </c>
    </row>
    <row r="48" spans="1: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350</v>
      </c>
      <c r="I48" s="115">
        <v>36.29</v>
      </c>
    </row>
    <row r="49" spans="1:9" ht="15.75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1</v>
      </c>
      <c r="I49" s="113">
        <v>0.02</v>
      </c>
    </row>
    <row r="50" spans="1: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1</v>
      </c>
      <c r="I50" s="115">
        <v>0.02</v>
      </c>
    </row>
    <row r="51" spans="1:9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5</v>
      </c>
      <c r="I51" s="113">
        <v>0.36</v>
      </c>
    </row>
    <row r="52" spans="1:9" ht="15.75" customHeight="1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4</v>
      </c>
      <c r="I52" s="113">
        <v>0.54</v>
      </c>
    </row>
    <row r="53" spans="1: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1</v>
      </c>
      <c r="I53" s="113">
        <v>0.16</v>
      </c>
    </row>
    <row r="54" spans="1: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0</v>
      </c>
      <c r="I54" s="113">
        <v>0</v>
      </c>
    </row>
    <row r="55" spans="1: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7</v>
      </c>
      <c r="I55" s="113">
        <v>0.69</v>
      </c>
    </row>
    <row r="56" spans="1: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0</v>
      </c>
      <c r="I56" s="113">
        <v>0</v>
      </c>
    </row>
    <row r="57" spans="1: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283</v>
      </c>
      <c r="I57" s="113">
        <v>18.62</v>
      </c>
    </row>
    <row r="58" spans="1: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296</v>
      </c>
      <c r="I58" s="115">
        <v>20.37</v>
      </c>
    </row>
    <row r="59" spans="1: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0</v>
      </c>
      <c r="I59" s="113">
        <v>0</v>
      </c>
    </row>
    <row r="60" spans="1: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0</v>
      </c>
      <c r="I60" s="115">
        <v>0</v>
      </c>
    </row>
    <row r="61" spans="1:9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134</v>
      </c>
      <c r="I61" s="113">
        <v>18.47</v>
      </c>
    </row>
    <row r="62" spans="1: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0</v>
      </c>
      <c r="I62" s="113">
        <v>0</v>
      </c>
    </row>
    <row r="63" spans="1: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276</v>
      </c>
      <c r="I63" s="113">
        <v>210.55</v>
      </c>
    </row>
    <row r="64" spans="1: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393</v>
      </c>
      <c r="I64" s="115">
        <v>229.02</v>
      </c>
    </row>
    <row r="65" spans="1: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3176</v>
      </c>
      <c r="I65" s="113">
        <v>488.66</v>
      </c>
    </row>
    <row r="66" spans="1:9" ht="15" customHeight="1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3176</v>
      </c>
      <c r="I66" s="115">
        <v>488.66</v>
      </c>
    </row>
    <row r="67" spans="1:9" ht="15" customHeight="1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0</v>
      </c>
      <c r="I67" s="113">
        <v>0</v>
      </c>
    </row>
    <row r="68" spans="1:9" ht="15" customHeight="1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0</v>
      </c>
      <c r="I68" s="113">
        <v>0</v>
      </c>
    </row>
    <row r="69" spans="1:9" ht="15" customHeight="1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0</v>
      </c>
      <c r="I69" s="113">
        <v>0</v>
      </c>
    </row>
    <row r="70" spans="1:9" ht="15" customHeight="1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0</v>
      </c>
      <c r="I70" s="115">
        <v>0</v>
      </c>
    </row>
    <row r="71" spans="1: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824</v>
      </c>
      <c r="I71" s="113">
        <v>83.19</v>
      </c>
    </row>
    <row r="72" spans="1: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</row>
    <row r="73" spans="1: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</row>
    <row r="74" spans="1:9" ht="15" customHeight="1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</row>
    <row r="75" spans="1: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3</v>
      </c>
      <c r="I75" s="113">
        <v>0.55000000000000004</v>
      </c>
    </row>
    <row r="76" spans="1: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3</v>
      </c>
      <c r="I76" s="113">
        <v>0.08</v>
      </c>
    </row>
    <row r="77" spans="1: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124</v>
      </c>
      <c r="I77" s="113">
        <v>8.49</v>
      </c>
    </row>
    <row r="78" spans="1:9" ht="15.75" thickTop="1" x14ac:dyDescent="0.25">
      <c r="A78" s="414"/>
      <c r="B78" s="284"/>
      <c r="C78" s="417"/>
      <c r="D78" s="278"/>
      <c r="E78" s="417"/>
      <c r="F78" s="287"/>
      <c r="G78" s="80" t="s">
        <v>146</v>
      </c>
      <c r="H78" s="114">
        <v>929</v>
      </c>
      <c r="I78" s="115">
        <v>92.31</v>
      </c>
    </row>
    <row r="79" spans="1:9" x14ac:dyDescent="0.25">
      <c r="A79" s="414"/>
      <c r="B79" s="284"/>
      <c r="C79" s="417"/>
      <c r="D79" s="278"/>
      <c r="E79" s="311"/>
      <c r="F79" s="287"/>
      <c r="G79" s="112" t="s">
        <v>522</v>
      </c>
      <c r="H79" s="63">
        <v>8</v>
      </c>
      <c r="I79" s="113">
        <v>1.95</v>
      </c>
    </row>
    <row r="80" spans="1:9" x14ac:dyDescent="0.25">
      <c r="A80" s="414"/>
      <c r="B80" s="284"/>
      <c r="C80" s="417"/>
      <c r="D80" s="278"/>
      <c r="E80" s="310"/>
      <c r="F80" s="287"/>
      <c r="G80" s="112" t="s">
        <v>523</v>
      </c>
      <c r="H80" s="63">
        <v>0</v>
      </c>
      <c r="I80" s="113">
        <v>0</v>
      </c>
    </row>
    <row r="81" spans="1:9" ht="15.75" thickBot="1" x14ac:dyDescent="0.3">
      <c r="A81" s="414"/>
      <c r="B81" s="284"/>
      <c r="C81" s="417"/>
      <c r="D81" s="278"/>
      <c r="E81" s="306"/>
      <c r="F81" s="287"/>
      <c r="G81" s="112" t="s">
        <v>524</v>
      </c>
      <c r="H81" s="63">
        <v>0</v>
      </c>
      <c r="I81" s="113">
        <v>0</v>
      </c>
    </row>
    <row r="82" spans="1: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9797</v>
      </c>
      <c r="I82" s="118">
        <v>2212.8000000000002</v>
      </c>
    </row>
    <row r="83" spans="1:9" ht="15.75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</row>
    <row r="84" spans="1: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110</v>
      </c>
      <c r="I84" s="113">
        <v>22.62</v>
      </c>
    </row>
    <row r="85" spans="1: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4</v>
      </c>
      <c r="I85" s="113">
        <v>0.35</v>
      </c>
    </row>
    <row r="86" spans="1: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0</v>
      </c>
      <c r="I86" s="113">
        <v>0</v>
      </c>
    </row>
    <row r="87" spans="1: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16</v>
      </c>
      <c r="I87" s="113">
        <v>0.82</v>
      </c>
    </row>
    <row r="88" spans="1: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</v>
      </c>
      <c r="I88" s="113">
        <v>0.52</v>
      </c>
    </row>
    <row r="89" spans="1: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51</v>
      </c>
      <c r="I89" s="113">
        <v>6.24</v>
      </c>
    </row>
    <row r="90" spans="1: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</row>
    <row r="91" spans="1: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0</v>
      </c>
      <c r="I91" s="113">
        <v>0</v>
      </c>
    </row>
    <row r="92" spans="1: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0</v>
      </c>
      <c r="I92" s="113">
        <v>0</v>
      </c>
    </row>
    <row r="93" spans="1: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153</v>
      </c>
      <c r="I93" s="115">
        <v>30.55</v>
      </c>
    </row>
    <row r="94" spans="1: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59</v>
      </c>
      <c r="I94" s="113">
        <v>20.41</v>
      </c>
    </row>
    <row r="95" spans="1:9" ht="15" customHeight="1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59</v>
      </c>
      <c r="I95" s="115">
        <v>20.41</v>
      </c>
    </row>
    <row r="96" spans="1:9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1</v>
      </c>
      <c r="I96" s="113">
        <v>0.08</v>
      </c>
    </row>
    <row r="97" spans="1:9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</row>
    <row r="98" spans="1: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0</v>
      </c>
      <c r="I98" s="113">
        <v>0</v>
      </c>
    </row>
    <row r="99" spans="1: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</row>
    <row r="100" spans="1: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0</v>
      </c>
      <c r="I100" s="113">
        <v>0</v>
      </c>
    </row>
    <row r="101" spans="1: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196</v>
      </c>
      <c r="I101" s="113">
        <v>57.53</v>
      </c>
    </row>
    <row r="102" spans="1:9" ht="15" customHeight="1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</row>
    <row r="103" spans="1: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197</v>
      </c>
      <c r="I103" s="115">
        <v>57.61</v>
      </c>
    </row>
    <row r="104" spans="1:9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1</v>
      </c>
      <c r="I104" s="113">
        <v>7.0000000000000007E-2</v>
      </c>
    </row>
    <row r="105" spans="1:9" ht="15" customHeight="1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1</v>
      </c>
      <c r="I105" s="113">
        <v>0.99</v>
      </c>
    </row>
    <row r="106" spans="1:9" ht="15" customHeight="1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3</v>
      </c>
      <c r="I106" s="113">
        <v>0.3</v>
      </c>
    </row>
    <row r="107" spans="1:9" ht="15" customHeight="1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0</v>
      </c>
      <c r="I107" s="113">
        <v>0</v>
      </c>
    </row>
    <row r="108" spans="1:9" ht="15" customHeight="1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0</v>
      </c>
      <c r="I108" s="113">
        <v>0</v>
      </c>
    </row>
    <row r="109" spans="1: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314</v>
      </c>
      <c r="I109" s="113">
        <v>25.54</v>
      </c>
    </row>
    <row r="110" spans="1: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126</v>
      </c>
      <c r="I110" s="113">
        <v>7.87</v>
      </c>
    </row>
    <row r="111" spans="1: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0</v>
      </c>
      <c r="I111" s="113">
        <v>0</v>
      </c>
    </row>
    <row r="112" spans="1: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1</v>
      </c>
      <c r="I112" s="113">
        <v>0.06</v>
      </c>
    </row>
    <row r="113" spans="1: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9</v>
      </c>
      <c r="I113" s="113">
        <v>0.45</v>
      </c>
    </row>
    <row r="114" spans="1:9" ht="15" customHeight="1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20</v>
      </c>
      <c r="I114" s="113">
        <v>2.4500000000000002</v>
      </c>
    </row>
    <row r="115" spans="1: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0</v>
      </c>
      <c r="I115" s="113">
        <v>0</v>
      </c>
    </row>
    <row r="116" spans="1: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</v>
      </c>
      <c r="I116" s="113">
        <v>0.64</v>
      </c>
    </row>
    <row r="117" spans="1:9" ht="15" customHeight="1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11</v>
      </c>
      <c r="I117" s="113">
        <v>1.22</v>
      </c>
    </row>
    <row r="118" spans="1:9" ht="15" customHeight="1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</row>
    <row r="119" spans="1:9" ht="15" customHeight="1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0</v>
      </c>
      <c r="I119" s="113">
        <v>0</v>
      </c>
    </row>
    <row r="120" spans="1:9" ht="15" customHeight="1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0</v>
      </c>
      <c r="I120" s="113">
        <v>0</v>
      </c>
    </row>
    <row r="121" spans="1: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0</v>
      </c>
      <c r="I121" s="113">
        <v>0</v>
      </c>
    </row>
    <row r="122" spans="1: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9</v>
      </c>
      <c r="I122" s="113">
        <v>0.94</v>
      </c>
    </row>
    <row r="123" spans="1: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0</v>
      </c>
      <c r="I123" s="113">
        <v>0</v>
      </c>
    </row>
    <row r="124" spans="1:9" ht="15" customHeight="1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0</v>
      </c>
      <c r="I124" s="113">
        <v>0</v>
      </c>
    </row>
    <row r="125" spans="1: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2</v>
      </c>
      <c r="I125" s="113">
        <v>0.04</v>
      </c>
    </row>
    <row r="126" spans="1:9" ht="15" customHeight="1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2</v>
      </c>
      <c r="I126" s="113">
        <v>0.08</v>
      </c>
    </row>
    <row r="127" spans="1:9" ht="15" customHeight="1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0</v>
      </c>
      <c r="I127" s="113">
        <v>0</v>
      </c>
    </row>
    <row r="128" spans="1: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</row>
    <row r="129" spans="1: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</row>
    <row r="130" spans="1: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</row>
    <row r="131" spans="1: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</row>
    <row r="132" spans="1: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5</v>
      </c>
      <c r="I132" s="113">
        <v>0.38</v>
      </c>
    </row>
    <row r="133" spans="1: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7993</v>
      </c>
      <c r="I133" s="113">
        <v>958.05</v>
      </c>
    </row>
    <row r="134" spans="1: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8088</v>
      </c>
      <c r="I134" s="115">
        <v>999.08</v>
      </c>
    </row>
    <row r="135" spans="1:9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</row>
    <row r="136" spans="1:9" x14ac:dyDescent="0.25">
      <c r="A136" s="414"/>
      <c r="B136" s="278"/>
      <c r="C136" s="417"/>
      <c r="D136" s="278"/>
      <c r="E136" s="417"/>
      <c r="F136" s="287"/>
      <c r="G136" s="112" t="s">
        <v>491</v>
      </c>
      <c r="H136" s="63">
        <v>0</v>
      </c>
      <c r="I136" s="113">
        <v>0</v>
      </c>
    </row>
    <row r="137" spans="1:9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1</v>
      </c>
      <c r="I137" s="113">
        <v>0.01</v>
      </c>
    </row>
    <row r="138" spans="1:9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0</v>
      </c>
      <c r="I138" s="113">
        <v>0</v>
      </c>
    </row>
    <row r="139" spans="1: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4</v>
      </c>
      <c r="I139" s="113">
        <v>0.06</v>
      </c>
    </row>
    <row r="140" spans="1: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4</v>
      </c>
      <c r="I140" s="113">
        <v>0.08</v>
      </c>
    </row>
    <row r="141" spans="1: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0</v>
      </c>
      <c r="I141" s="113">
        <v>0</v>
      </c>
    </row>
    <row r="142" spans="1: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0</v>
      </c>
      <c r="I142" s="113">
        <v>0</v>
      </c>
    </row>
    <row r="143" spans="1: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0</v>
      </c>
      <c r="I143" s="113">
        <v>0</v>
      </c>
    </row>
    <row r="144" spans="1: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3</v>
      </c>
      <c r="I144" s="113">
        <v>0.1</v>
      </c>
    </row>
    <row r="145" spans="1: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0</v>
      </c>
      <c r="I145" s="113">
        <v>0</v>
      </c>
    </row>
    <row r="146" spans="1: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2</v>
      </c>
      <c r="I146" s="113">
        <v>7.0000000000000007E-2</v>
      </c>
    </row>
    <row r="147" spans="1: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14</v>
      </c>
      <c r="I147" s="115">
        <v>0.32</v>
      </c>
    </row>
    <row r="148" spans="1:9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</row>
    <row r="149" spans="1: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</row>
    <row r="150" spans="1: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0</v>
      </c>
      <c r="I150" s="113">
        <v>0</v>
      </c>
    </row>
    <row r="151" spans="1: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</row>
    <row r="152" spans="1: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</row>
    <row r="153" spans="1: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0</v>
      </c>
      <c r="I153" s="113">
        <v>0</v>
      </c>
    </row>
    <row r="154" spans="1: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0</v>
      </c>
      <c r="I154" s="115">
        <v>0</v>
      </c>
    </row>
    <row r="155" spans="1: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9</v>
      </c>
      <c r="I155" s="113">
        <v>0.42</v>
      </c>
    </row>
    <row r="156" spans="1:9" ht="15.75" thickTop="1" x14ac:dyDescent="0.25">
      <c r="A156" s="414"/>
      <c r="B156" s="278"/>
      <c r="C156" s="417"/>
      <c r="D156" s="278"/>
      <c r="E156" s="417"/>
      <c r="F156" s="287"/>
      <c r="G156" s="80" t="s">
        <v>75</v>
      </c>
      <c r="H156" s="114">
        <v>9</v>
      </c>
      <c r="I156" s="115">
        <v>0.42</v>
      </c>
    </row>
    <row r="157" spans="1: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</row>
    <row r="158" spans="1: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</row>
    <row r="159" spans="1: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3</v>
      </c>
      <c r="I159" s="113">
        <v>0.09</v>
      </c>
    </row>
    <row r="160" spans="1: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9</v>
      </c>
      <c r="I160" s="113">
        <v>0.7</v>
      </c>
    </row>
    <row r="161" spans="1: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0</v>
      </c>
      <c r="I161" s="113">
        <v>0</v>
      </c>
    </row>
    <row r="162" spans="1: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0</v>
      </c>
      <c r="I162" s="113">
        <v>0</v>
      </c>
    </row>
    <row r="163" spans="1: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12</v>
      </c>
      <c r="I163" s="115">
        <v>0.79</v>
      </c>
    </row>
    <row r="164" spans="1:9" ht="16.5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8200</v>
      </c>
      <c r="I164" s="115">
        <v>1109.18</v>
      </c>
    </row>
    <row r="165" spans="1:9" ht="16.5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12614</v>
      </c>
      <c r="I165" s="118">
        <v>3321.98</v>
      </c>
    </row>
    <row r="166" spans="1:9" ht="15.75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</row>
    <row r="167" spans="1: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</row>
    <row r="168" spans="1: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</row>
    <row r="169" spans="1: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</row>
    <row r="170" spans="1: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</row>
    <row r="171" spans="1: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</row>
    <row r="172" spans="1: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3</v>
      </c>
      <c r="I172" s="113">
        <v>2.87</v>
      </c>
    </row>
    <row r="173" spans="1: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</row>
    <row r="174" spans="1: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</row>
    <row r="175" spans="1: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32</v>
      </c>
      <c r="I175" s="113">
        <v>1541.07</v>
      </c>
    </row>
    <row r="176" spans="1: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</row>
    <row r="177" spans="1: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</row>
    <row r="178" spans="1: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3</v>
      </c>
      <c r="I178" s="113">
        <v>76.489999999999995</v>
      </c>
    </row>
    <row r="179" spans="1: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</row>
    <row r="180" spans="1: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34</v>
      </c>
      <c r="I180" s="115">
        <v>1620.43</v>
      </c>
    </row>
    <row r="181" spans="1:9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</row>
    <row r="182" spans="1: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409</v>
      </c>
      <c r="I182" s="113">
        <v>61.66</v>
      </c>
    </row>
    <row r="183" spans="1: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3</v>
      </c>
      <c r="I183" s="113">
        <v>3.63</v>
      </c>
    </row>
    <row r="184" spans="1: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410</v>
      </c>
      <c r="I184" s="115">
        <v>65.290000000000006</v>
      </c>
    </row>
    <row r="185" spans="1:9" ht="16.5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442</v>
      </c>
      <c r="I185" s="115">
        <v>1685.72</v>
      </c>
    </row>
    <row r="186" spans="1:9" ht="16.5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442</v>
      </c>
      <c r="I186" s="118">
        <v>1685.72</v>
      </c>
    </row>
    <row r="187" spans="1:9" ht="15.75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1</v>
      </c>
      <c r="I187" s="113">
        <v>0.01</v>
      </c>
    </row>
    <row r="188" spans="1: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</row>
    <row r="189" spans="1: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0</v>
      </c>
      <c r="I189" s="113">
        <v>0</v>
      </c>
    </row>
    <row r="190" spans="1: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0</v>
      </c>
      <c r="I190" s="113">
        <v>0</v>
      </c>
    </row>
    <row r="191" spans="1: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0</v>
      </c>
      <c r="I191" s="113">
        <v>0</v>
      </c>
    </row>
    <row r="192" spans="1: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0</v>
      </c>
      <c r="I192" s="113">
        <v>0</v>
      </c>
    </row>
    <row r="193" spans="1: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1</v>
      </c>
      <c r="I193" s="115">
        <v>0.01</v>
      </c>
    </row>
    <row r="194" spans="1:9" ht="16.5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1</v>
      </c>
      <c r="I194" s="115">
        <v>0.01</v>
      </c>
    </row>
    <row r="195" spans="1:9" ht="16.5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1</v>
      </c>
      <c r="I195" s="118">
        <v>0.01</v>
      </c>
    </row>
    <row r="196" spans="1:9" ht="15.75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2</v>
      </c>
      <c r="I196" s="113">
        <v>0.3</v>
      </c>
    </row>
    <row r="197" spans="1: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</row>
    <row r="198" spans="1: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2</v>
      </c>
      <c r="I198" s="115">
        <v>0.3</v>
      </c>
    </row>
    <row r="199" spans="1:9" ht="16.5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2</v>
      </c>
      <c r="I199" s="115">
        <v>0.3</v>
      </c>
    </row>
    <row r="200" spans="1:9" ht="16.5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2</v>
      </c>
      <c r="I200" s="115">
        <v>0.3</v>
      </c>
    </row>
    <row r="201" spans="1: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5008.01</v>
      </c>
    </row>
  </sheetData>
  <sheetProtection algorithmName="SHA-512" hashValue="lp3QFr0AWnNwF/nloul0jYURjIN2zQf5u5YHepxhNllTBxHuQQqvgO9ag+NgwMRdjxF1c3HcNJlzMCScFwBdog==" saltValue="601kQpGL50NbDguELnw1yg==" spinCount="100000" sheet="1" objects="1" scenarios="1"/>
  <mergeCells count="57">
    <mergeCell ref="E67:E70"/>
    <mergeCell ref="C3:C4"/>
    <mergeCell ref="E3:E4"/>
    <mergeCell ref="G3:G4"/>
    <mergeCell ref="H3:I3"/>
    <mergeCell ref="A3:A4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5:A32"/>
    <mergeCell ref="C5:C32"/>
    <mergeCell ref="E5:E10"/>
    <mergeCell ref="E11:E19"/>
    <mergeCell ref="E20:E32"/>
    <mergeCell ref="A71:A103"/>
    <mergeCell ref="C71:C82"/>
    <mergeCell ref="E71:E78"/>
    <mergeCell ref="E82:G82"/>
    <mergeCell ref="C83:C103"/>
    <mergeCell ref="E83:E93"/>
    <mergeCell ref="E94:E95"/>
    <mergeCell ref="E96:E103"/>
    <mergeCell ref="E185:G185"/>
    <mergeCell ref="C186:G186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201:G201"/>
    <mergeCell ref="A1:I1"/>
    <mergeCell ref="A196:A200"/>
    <mergeCell ref="C196:C199"/>
    <mergeCell ref="E196:E198"/>
    <mergeCell ref="E199:G199"/>
    <mergeCell ref="C200:G200"/>
    <mergeCell ref="A187:A195"/>
    <mergeCell ref="C187:C194"/>
    <mergeCell ref="E187:E193"/>
    <mergeCell ref="E194:G194"/>
    <mergeCell ref="C195:G195"/>
    <mergeCell ref="A166:A186"/>
    <mergeCell ref="C166:C185"/>
    <mergeCell ref="E166:E180"/>
    <mergeCell ref="E181:E18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4.375" style="315" bestFit="1" customWidth="1"/>
    <col min="20" max="16384" width="9" style="315"/>
  </cols>
  <sheetData>
    <row r="1" spans="1:19" x14ac:dyDescent="0.25">
      <c r="A1" s="394" t="s">
        <v>586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2662</v>
      </c>
      <c r="I5" s="113">
        <v>472.52</v>
      </c>
      <c r="J5" s="63">
        <v>1498</v>
      </c>
      <c r="K5" s="113">
        <v>188.76</v>
      </c>
      <c r="L5" s="63">
        <v>783</v>
      </c>
      <c r="M5" s="113">
        <v>253.8</v>
      </c>
      <c r="N5" s="63">
        <v>1672</v>
      </c>
      <c r="O5" s="113">
        <v>967.35</v>
      </c>
      <c r="P5" s="63">
        <v>1367</v>
      </c>
      <c r="Q5" s="113">
        <v>7567.45</v>
      </c>
      <c r="R5" s="63">
        <f t="shared" ref="R5:S9" si="0">+H5+J5+L5+N5+P5</f>
        <v>7982</v>
      </c>
      <c r="S5" s="113">
        <f t="shared" si="0"/>
        <v>9449.8799999999992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273</v>
      </c>
      <c r="I6" s="113">
        <v>174.58</v>
      </c>
      <c r="J6" s="63">
        <v>88</v>
      </c>
      <c r="K6" s="113">
        <v>35.549999999999997</v>
      </c>
      <c r="L6" s="63">
        <v>48</v>
      </c>
      <c r="M6" s="113">
        <v>95.13</v>
      </c>
      <c r="N6" s="63">
        <v>23</v>
      </c>
      <c r="O6" s="113">
        <v>70.349999999999994</v>
      </c>
      <c r="P6" s="63">
        <v>152</v>
      </c>
      <c r="Q6" s="113">
        <v>285.37</v>
      </c>
      <c r="R6" s="63">
        <f t="shared" si="0"/>
        <v>584</v>
      </c>
      <c r="S6" s="113">
        <f t="shared" si="0"/>
        <v>660.98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4</v>
      </c>
      <c r="O7" s="113">
        <v>19.989999999999998</v>
      </c>
      <c r="P7" s="63">
        <v>1</v>
      </c>
      <c r="Q7" s="113">
        <v>1.57</v>
      </c>
      <c r="R7" s="63">
        <f t="shared" si="0"/>
        <v>5</v>
      </c>
      <c r="S7" s="113">
        <f t="shared" si="0"/>
        <v>21.56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51</v>
      </c>
      <c r="I8" s="113">
        <v>15.72</v>
      </c>
      <c r="J8" s="63">
        <v>14</v>
      </c>
      <c r="K8" s="113">
        <v>1.02</v>
      </c>
      <c r="L8" s="63">
        <v>7</v>
      </c>
      <c r="M8" s="113">
        <v>75.14</v>
      </c>
      <c r="N8" s="63">
        <v>15</v>
      </c>
      <c r="O8" s="113">
        <v>161.44</v>
      </c>
      <c r="P8" s="63">
        <v>224</v>
      </c>
      <c r="Q8" s="113">
        <v>790.37</v>
      </c>
      <c r="R8" s="63">
        <f t="shared" si="0"/>
        <v>311</v>
      </c>
      <c r="S8" s="113">
        <f t="shared" si="0"/>
        <v>1043.69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292</v>
      </c>
      <c r="I9" s="113">
        <v>77.44</v>
      </c>
      <c r="J9" s="63">
        <v>217</v>
      </c>
      <c r="K9" s="113">
        <v>29.02</v>
      </c>
      <c r="L9" s="63">
        <v>106</v>
      </c>
      <c r="M9" s="113">
        <v>20.95</v>
      </c>
      <c r="N9" s="63">
        <v>236</v>
      </c>
      <c r="O9" s="113">
        <v>55.37</v>
      </c>
      <c r="P9" s="63">
        <v>79</v>
      </c>
      <c r="Q9" s="113">
        <v>96.51</v>
      </c>
      <c r="R9" s="63">
        <f t="shared" si="0"/>
        <v>930</v>
      </c>
      <c r="S9" s="113">
        <f t="shared" si="0"/>
        <v>279.29000000000002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3156</v>
      </c>
      <c r="I10" s="115">
        <v>740.26</v>
      </c>
      <c r="J10" s="114">
        <v>1772</v>
      </c>
      <c r="K10" s="115">
        <v>254.35</v>
      </c>
      <c r="L10" s="114">
        <v>927</v>
      </c>
      <c r="M10" s="115">
        <v>445.02</v>
      </c>
      <c r="N10" s="114">
        <v>1916</v>
      </c>
      <c r="O10" s="115">
        <v>1274.5</v>
      </c>
      <c r="P10" s="114">
        <v>1427</v>
      </c>
      <c r="Q10" s="115">
        <v>8741.27</v>
      </c>
      <c r="R10" s="114">
        <f>+H10+J10+L10+N10+P10</f>
        <v>9198</v>
      </c>
      <c r="S10" s="115">
        <f>SUM(S5:S9)</f>
        <v>11455.4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3</v>
      </c>
      <c r="I11" s="113">
        <v>0.93</v>
      </c>
      <c r="J11" s="63">
        <v>2</v>
      </c>
      <c r="K11" s="113">
        <v>1.4</v>
      </c>
      <c r="L11" s="63">
        <v>2</v>
      </c>
      <c r="M11" s="113">
        <v>2.72</v>
      </c>
      <c r="N11" s="63">
        <v>48</v>
      </c>
      <c r="O11" s="113">
        <v>676.07</v>
      </c>
      <c r="P11" s="63">
        <v>1783</v>
      </c>
      <c r="Q11" s="113">
        <v>4576.79</v>
      </c>
      <c r="R11" s="63">
        <f t="shared" ref="R11:S18" si="1">+H11+J11+L11+N11+P11</f>
        <v>1838</v>
      </c>
      <c r="S11" s="113">
        <f t="shared" si="1"/>
        <v>5257.91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13243</v>
      </c>
      <c r="I12" s="113">
        <v>25283.47</v>
      </c>
      <c r="J12" s="63">
        <v>1631</v>
      </c>
      <c r="K12" s="113">
        <v>3645.4</v>
      </c>
      <c r="L12" s="63">
        <v>55</v>
      </c>
      <c r="M12" s="113">
        <v>480.15</v>
      </c>
      <c r="N12" s="63">
        <v>370</v>
      </c>
      <c r="O12" s="113">
        <v>19937.060000000001</v>
      </c>
      <c r="P12" s="63">
        <v>728</v>
      </c>
      <c r="Q12" s="113">
        <v>939.02</v>
      </c>
      <c r="R12" s="63">
        <f t="shared" si="1"/>
        <v>16027</v>
      </c>
      <c r="S12" s="113">
        <f t="shared" si="1"/>
        <v>50285.1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388</v>
      </c>
      <c r="I13" s="113">
        <v>243.66</v>
      </c>
      <c r="J13" s="63">
        <v>313</v>
      </c>
      <c r="K13" s="113">
        <v>148.68</v>
      </c>
      <c r="L13" s="63">
        <v>3</v>
      </c>
      <c r="M13" s="113">
        <v>0.91</v>
      </c>
      <c r="N13" s="63">
        <v>7</v>
      </c>
      <c r="O13" s="113">
        <v>12.99</v>
      </c>
      <c r="P13" s="63">
        <v>0</v>
      </c>
      <c r="Q13" s="113">
        <v>0</v>
      </c>
      <c r="R13" s="63">
        <f t="shared" si="1"/>
        <v>711</v>
      </c>
      <c r="S13" s="113">
        <f t="shared" si="1"/>
        <v>406.24000000000007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19827</v>
      </c>
      <c r="I14" s="113">
        <v>40080.019999999997</v>
      </c>
      <c r="J14" s="63">
        <v>3361</v>
      </c>
      <c r="K14" s="113">
        <v>3776.42</v>
      </c>
      <c r="L14" s="63">
        <v>9</v>
      </c>
      <c r="M14" s="113">
        <v>17.23</v>
      </c>
      <c r="N14" s="63">
        <v>100</v>
      </c>
      <c r="O14" s="113">
        <v>275.39</v>
      </c>
      <c r="P14" s="63">
        <v>5</v>
      </c>
      <c r="Q14" s="113">
        <v>3.3</v>
      </c>
      <c r="R14" s="63">
        <f t="shared" si="1"/>
        <v>23302</v>
      </c>
      <c r="S14" s="113">
        <f t="shared" si="1"/>
        <v>44152.36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2748</v>
      </c>
      <c r="I15" s="113">
        <v>1232.32</v>
      </c>
      <c r="J15" s="63">
        <v>467</v>
      </c>
      <c r="K15" s="113">
        <v>683.98</v>
      </c>
      <c r="L15" s="63">
        <v>107</v>
      </c>
      <c r="M15" s="113">
        <v>504.57</v>
      </c>
      <c r="N15" s="63">
        <v>159</v>
      </c>
      <c r="O15" s="113">
        <v>1829.39</v>
      </c>
      <c r="P15" s="63">
        <v>19</v>
      </c>
      <c r="Q15" s="113">
        <v>21.75</v>
      </c>
      <c r="R15" s="63">
        <f t="shared" si="1"/>
        <v>3500</v>
      </c>
      <c r="S15" s="113">
        <f t="shared" si="1"/>
        <v>4272.01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89</v>
      </c>
      <c r="I16" s="113">
        <v>562.12</v>
      </c>
      <c r="J16" s="63">
        <v>745</v>
      </c>
      <c r="K16" s="113">
        <v>1394.7</v>
      </c>
      <c r="L16" s="63">
        <v>648</v>
      </c>
      <c r="M16" s="113">
        <v>10964.69</v>
      </c>
      <c r="N16" s="63">
        <v>1371</v>
      </c>
      <c r="O16" s="113">
        <v>43386.97</v>
      </c>
      <c r="P16" s="63">
        <v>360</v>
      </c>
      <c r="Q16" s="113">
        <v>6045.26</v>
      </c>
      <c r="R16" s="63">
        <f t="shared" si="1"/>
        <v>3213</v>
      </c>
      <c r="S16" s="113">
        <f t="shared" si="1"/>
        <v>62353.740000000005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97</v>
      </c>
      <c r="I17" s="113">
        <v>245.69</v>
      </c>
      <c r="J17" s="63">
        <v>31</v>
      </c>
      <c r="K17" s="113">
        <v>197.77</v>
      </c>
      <c r="L17" s="63">
        <v>4</v>
      </c>
      <c r="M17" s="113">
        <v>33.04</v>
      </c>
      <c r="N17" s="63">
        <v>25</v>
      </c>
      <c r="O17" s="113">
        <v>173.8</v>
      </c>
      <c r="P17" s="63">
        <v>1</v>
      </c>
      <c r="Q17" s="113">
        <v>1.45</v>
      </c>
      <c r="R17" s="63">
        <f t="shared" si="1"/>
        <v>158</v>
      </c>
      <c r="S17" s="113">
        <f t="shared" si="1"/>
        <v>651.75000000000011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521</v>
      </c>
      <c r="I18" s="113">
        <v>118.42</v>
      </c>
      <c r="J18" s="63">
        <v>224</v>
      </c>
      <c r="K18" s="113">
        <v>47.49</v>
      </c>
      <c r="L18" s="63">
        <v>56</v>
      </c>
      <c r="M18" s="113">
        <v>17.87</v>
      </c>
      <c r="N18" s="63">
        <v>57</v>
      </c>
      <c r="O18" s="113">
        <v>96.16</v>
      </c>
      <c r="P18" s="63">
        <v>283</v>
      </c>
      <c r="Q18" s="113">
        <v>244.79</v>
      </c>
      <c r="R18" s="63">
        <f t="shared" si="1"/>
        <v>1141</v>
      </c>
      <c r="S18" s="113">
        <f t="shared" si="1"/>
        <v>524.73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30467</v>
      </c>
      <c r="I19" s="115">
        <v>67766.63</v>
      </c>
      <c r="J19" s="114">
        <v>5904</v>
      </c>
      <c r="K19" s="115">
        <v>9895.84</v>
      </c>
      <c r="L19" s="114">
        <v>842</v>
      </c>
      <c r="M19" s="115">
        <v>12021.18</v>
      </c>
      <c r="N19" s="114">
        <v>2011</v>
      </c>
      <c r="O19" s="115">
        <v>66387.83</v>
      </c>
      <c r="P19" s="114">
        <v>2494</v>
      </c>
      <c r="Q19" s="115">
        <v>11832.36</v>
      </c>
      <c r="R19" s="114">
        <f>+H19+J19+L19+N19+P19</f>
        <v>41718</v>
      </c>
      <c r="S19" s="115">
        <f>SUM(S11:S18)</f>
        <v>167903.84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367</v>
      </c>
      <c r="I20" s="113">
        <v>124</v>
      </c>
      <c r="J20" s="63">
        <v>131</v>
      </c>
      <c r="K20" s="113">
        <v>86.98</v>
      </c>
      <c r="L20" s="63">
        <v>140</v>
      </c>
      <c r="M20" s="113">
        <v>205.92</v>
      </c>
      <c r="N20" s="63">
        <v>99</v>
      </c>
      <c r="O20" s="113">
        <v>477.26</v>
      </c>
      <c r="P20" s="63">
        <v>26</v>
      </c>
      <c r="Q20" s="113">
        <v>17.16</v>
      </c>
      <c r="R20" s="63">
        <f t="shared" ref="R20:S31" si="2">+H20+J20+L20+N20+P20</f>
        <v>763</v>
      </c>
      <c r="S20" s="113">
        <f t="shared" si="2"/>
        <v>911.31999999999994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3286</v>
      </c>
      <c r="I21" s="113">
        <v>2360.9899999999998</v>
      </c>
      <c r="J21" s="63">
        <v>1104</v>
      </c>
      <c r="K21" s="113">
        <v>2144.04</v>
      </c>
      <c r="L21" s="63">
        <v>19</v>
      </c>
      <c r="M21" s="113">
        <v>10.36</v>
      </c>
      <c r="N21" s="63">
        <v>43</v>
      </c>
      <c r="O21" s="113">
        <v>55.58</v>
      </c>
      <c r="P21" s="63">
        <v>4</v>
      </c>
      <c r="Q21" s="113">
        <v>0.77</v>
      </c>
      <c r="R21" s="63">
        <f t="shared" si="2"/>
        <v>4456</v>
      </c>
      <c r="S21" s="113">
        <f t="shared" si="2"/>
        <v>4571.74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28</v>
      </c>
      <c r="I22" s="113">
        <v>24.87</v>
      </c>
      <c r="J22" s="63">
        <v>31</v>
      </c>
      <c r="K22" s="113">
        <v>52.27</v>
      </c>
      <c r="L22" s="63">
        <v>46</v>
      </c>
      <c r="M22" s="113">
        <v>67.75</v>
      </c>
      <c r="N22" s="63">
        <v>23</v>
      </c>
      <c r="O22" s="113">
        <v>190.13</v>
      </c>
      <c r="P22" s="63">
        <v>14</v>
      </c>
      <c r="Q22" s="113">
        <v>16.82</v>
      </c>
      <c r="R22" s="63">
        <f t="shared" si="2"/>
        <v>142</v>
      </c>
      <c r="S22" s="113">
        <f t="shared" si="2"/>
        <v>351.84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874</v>
      </c>
      <c r="I23" s="113">
        <v>408.02</v>
      </c>
      <c r="J23" s="63">
        <v>102</v>
      </c>
      <c r="K23" s="113">
        <v>33.81</v>
      </c>
      <c r="L23" s="63">
        <v>167</v>
      </c>
      <c r="M23" s="113">
        <v>291.29000000000002</v>
      </c>
      <c r="N23" s="63">
        <v>132</v>
      </c>
      <c r="O23" s="113">
        <v>284.57</v>
      </c>
      <c r="P23" s="63">
        <v>334</v>
      </c>
      <c r="Q23" s="113">
        <v>247.51</v>
      </c>
      <c r="R23" s="63">
        <f t="shared" si="2"/>
        <v>1609</v>
      </c>
      <c r="S23" s="113">
        <f t="shared" si="2"/>
        <v>1265.2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3</v>
      </c>
      <c r="I24" s="113">
        <v>2.14</v>
      </c>
      <c r="J24" s="63">
        <v>19</v>
      </c>
      <c r="K24" s="113">
        <v>5.0999999999999996</v>
      </c>
      <c r="L24" s="63">
        <v>26</v>
      </c>
      <c r="M24" s="113">
        <v>35.799999999999997</v>
      </c>
      <c r="N24" s="63">
        <v>2</v>
      </c>
      <c r="O24" s="113">
        <v>0.3</v>
      </c>
      <c r="P24" s="63">
        <v>0</v>
      </c>
      <c r="Q24" s="113">
        <v>0</v>
      </c>
      <c r="R24" s="63">
        <f t="shared" si="2"/>
        <v>50</v>
      </c>
      <c r="S24" s="113">
        <f t="shared" si="2"/>
        <v>43.339999999999996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4365</v>
      </c>
      <c r="I25" s="113">
        <v>4967.45</v>
      </c>
      <c r="J25" s="63">
        <v>1728</v>
      </c>
      <c r="K25" s="113">
        <v>1583.94</v>
      </c>
      <c r="L25" s="63">
        <v>549</v>
      </c>
      <c r="M25" s="113">
        <v>2715.49</v>
      </c>
      <c r="N25" s="63">
        <v>64</v>
      </c>
      <c r="O25" s="113">
        <v>162.52000000000001</v>
      </c>
      <c r="P25" s="63">
        <v>9</v>
      </c>
      <c r="Q25" s="113">
        <v>1.59</v>
      </c>
      <c r="R25" s="63">
        <f t="shared" si="2"/>
        <v>6715</v>
      </c>
      <c r="S25" s="113">
        <f t="shared" si="2"/>
        <v>9430.99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212</v>
      </c>
      <c r="I26" s="113">
        <v>134.02000000000001</v>
      </c>
      <c r="J26" s="63">
        <v>745</v>
      </c>
      <c r="K26" s="113">
        <v>1099.5999999999999</v>
      </c>
      <c r="L26" s="63">
        <v>43</v>
      </c>
      <c r="M26" s="113">
        <v>49.57</v>
      </c>
      <c r="N26" s="63">
        <v>24</v>
      </c>
      <c r="O26" s="113">
        <v>60.32</v>
      </c>
      <c r="P26" s="63">
        <v>5</v>
      </c>
      <c r="Q26" s="113">
        <v>3.24</v>
      </c>
      <c r="R26" s="63">
        <f t="shared" si="2"/>
        <v>1029</v>
      </c>
      <c r="S26" s="113">
        <f t="shared" si="2"/>
        <v>1346.7499999999998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16</v>
      </c>
      <c r="I27" s="113">
        <v>2.52</v>
      </c>
      <c r="J27" s="63">
        <v>9</v>
      </c>
      <c r="K27" s="113">
        <v>7.92</v>
      </c>
      <c r="L27" s="63">
        <v>14</v>
      </c>
      <c r="M27" s="113">
        <v>5.16</v>
      </c>
      <c r="N27" s="63">
        <v>7</v>
      </c>
      <c r="O27" s="113">
        <v>0.73</v>
      </c>
      <c r="P27" s="63">
        <v>9</v>
      </c>
      <c r="Q27" s="113">
        <v>1.0900000000000001</v>
      </c>
      <c r="R27" s="63">
        <f t="shared" si="2"/>
        <v>55</v>
      </c>
      <c r="S27" s="113">
        <f t="shared" si="2"/>
        <v>17.419999999999998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494</v>
      </c>
      <c r="I28" s="113">
        <v>226.74</v>
      </c>
      <c r="J28" s="63">
        <v>350</v>
      </c>
      <c r="K28" s="113">
        <v>358.17</v>
      </c>
      <c r="L28" s="63">
        <v>818</v>
      </c>
      <c r="M28" s="113">
        <v>5429.77</v>
      </c>
      <c r="N28" s="63">
        <v>46</v>
      </c>
      <c r="O28" s="113">
        <v>274.39999999999998</v>
      </c>
      <c r="P28" s="63">
        <v>13</v>
      </c>
      <c r="Q28" s="113">
        <v>1.1299999999999999</v>
      </c>
      <c r="R28" s="63">
        <f t="shared" si="2"/>
        <v>1721</v>
      </c>
      <c r="S28" s="113">
        <f t="shared" si="2"/>
        <v>6290.21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511</v>
      </c>
      <c r="I29" s="113">
        <v>274.68</v>
      </c>
      <c r="J29" s="63">
        <v>582</v>
      </c>
      <c r="K29" s="113">
        <v>1597.21</v>
      </c>
      <c r="L29" s="63">
        <v>144</v>
      </c>
      <c r="M29" s="113">
        <v>108.54</v>
      </c>
      <c r="N29" s="63">
        <v>61</v>
      </c>
      <c r="O29" s="113">
        <v>517.63</v>
      </c>
      <c r="P29" s="63">
        <v>52</v>
      </c>
      <c r="Q29" s="113">
        <v>38.01</v>
      </c>
      <c r="R29" s="63">
        <f t="shared" si="2"/>
        <v>1350</v>
      </c>
      <c r="S29" s="113">
        <f t="shared" si="2"/>
        <v>2536.0700000000002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2"/>
        <v>0</v>
      </c>
      <c r="S30" s="113">
        <f t="shared" si="2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6993</v>
      </c>
      <c r="I31" s="113">
        <v>980.98</v>
      </c>
      <c r="J31" s="63">
        <v>4196</v>
      </c>
      <c r="K31" s="113">
        <v>614.83000000000004</v>
      </c>
      <c r="L31" s="63">
        <v>662</v>
      </c>
      <c r="M31" s="113">
        <v>146.27000000000001</v>
      </c>
      <c r="N31" s="63">
        <v>847</v>
      </c>
      <c r="O31" s="113">
        <v>387.25</v>
      </c>
      <c r="P31" s="63">
        <v>104</v>
      </c>
      <c r="Q31" s="113">
        <v>33.35</v>
      </c>
      <c r="R31" s="63">
        <f t="shared" si="2"/>
        <v>12802</v>
      </c>
      <c r="S31" s="113">
        <f t="shared" si="2"/>
        <v>2162.6799999999998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14788</v>
      </c>
      <c r="I32" s="115">
        <v>9506.41</v>
      </c>
      <c r="J32" s="114">
        <v>7709</v>
      </c>
      <c r="K32" s="115">
        <v>7583.87</v>
      </c>
      <c r="L32" s="114">
        <v>1877</v>
      </c>
      <c r="M32" s="115">
        <v>9065.92</v>
      </c>
      <c r="N32" s="114">
        <v>1231</v>
      </c>
      <c r="O32" s="115">
        <v>2410.69</v>
      </c>
      <c r="P32" s="114">
        <v>509</v>
      </c>
      <c r="Q32" s="115">
        <v>360.67</v>
      </c>
      <c r="R32" s="114">
        <f>+H32+J32+L32+N32+P32</f>
        <v>26114</v>
      </c>
      <c r="S32" s="115">
        <f>SUM(S20:S31)</f>
        <v>28927.559999999998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15</v>
      </c>
      <c r="I33" s="113">
        <v>8.7799999999999994</v>
      </c>
      <c r="J33" s="63">
        <v>24</v>
      </c>
      <c r="K33" s="113">
        <v>19.34</v>
      </c>
      <c r="L33" s="63">
        <v>3</v>
      </c>
      <c r="M33" s="113">
        <v>61.3</v>
      </c>
      <c r="N33" s="63">
        <v>6</v>
      </c>
      <c r="O33" s="113">
        <v>178.94</v>
      </c>
      <c r="P33" s="63">
        <v>170</v>
      </c>
      <c r="Q33" s="113">
        <v>1044.47</v>
      </c>
      <c r="R33" s="63">
        <f t="shared" ref="R33:S45" si="3">+H33+J33+L33+N33+P33</f>
        <v>218</v>
      </c>
      <c r="S33" s="113">
        <f t="shared" si="3"/>
        <v>1312.83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3"/>
        <v>0</v>
      </c>
      <c r="S34" s="113">
        <f t="shared" si="3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2</v>
      </c>
      <c r="K35" s="113">
        <v>0.22</v>
      </c>
      <c r="L35" s="63">
        <v>0</v>
      </c>
      <c r="M35" s="113">
        <v>0</v>
      </c>
      <c r="N35" s="63">
        <v>1</v>
      </c>
      <c r="O35" s="113">
        <v>0.06</v>
      </c>
      <c r="P35" s="63">
        <v>3</v>
      </c>
      <c r="Q35" s="113">
        <v>1.01</v>
      </c>
      <c r="R35" s="63">
        <f t="shared" si="3"/>
        <v>6</v>
      </c>
      <c r="S35" s="113">
        <f t="shared" si="3"/>
        <v>1.29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1</v>
      </c>
      <c r="O36" s="113">
        <v>1.5</v>
      </c>
      <c r="P36" s="63">
        <v>4</v>
      </c>
      <c r="Q36" s="113">
        <v>2.69</v>
      </c>
      <c r="R36" s="63">
        <f t="shared" si="3"/>
        <v>5</v>
      </c>
      <c r="S36" s="113">
        <f t="shared" si="3"/>
        <v>4.1899999999999995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100</v>
      </c>
      <c r="I37" s="113">
        <v>35.1</v>
      </c>
      <c r="J37" s="63">
        <v>44</v>
      </c>
      <c r="K37" s="113">
        <v>27.87</v>
      </c>
      <c r="L37" s="63">
        <v>18</v>
      </c>
      <c r="M37" s="113">
        <v>7.45</v>
      </c>
      <c r="N37" s="63">
        <v>11</v>
      </c>
      <c r="O37" s="113">
        <v>14.93</v>
      </c>
      <c r="P37" s="63">
        <v>25</v>
      </c>
      <c r="Q37" s="113">
        <v>128.51</v>
      </c>
      <c r="R37" s="63">
        <f t="shared" si="3"/>
        <v>198</v>
      </c>
      <c r="S37" s="113">
        <f t="shared" si="3"/>
        <v>213.85999999999999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13</v>
      </c>
      <c r="I38" s="113">
        <v>25.81</v>
      </c>
      <c r="J38" s="63">
        <v>42</v>
      </c>
      <c r="K38" s="113">
        <v>109.16</v>
      </c>
      <c r="L38" s="63">
        <v>31</v>
      </c>
      <c r="M38" s="113">
        <v>73.489999999999995</v>
      </c>
      <c r="N38" s="63">
        <v>140</v>
      </c>
      <c r="O38" s="113">
        <v>775.04</v>
      </c>
      <c r="P38" s="63">
        <v>13</v>
      </c>
      <c r="Q38" s="113">
        <v>24.87</v>
      </c>
      <c r="R38" s="63">
        <f t="shared" si="3"/>
        <v>239</v>
      </c>
      <c r="S38" s="113">
        <f t="shared" si="3"/>
        <v>1008.37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1</v>
      </c>
      <c r="I39" s="113">
        <v>0.12</v>
      </c>
      <c r="J39" s="63">
        <v>0</v>
      </c>
      <c r="K39" s="113">
        <v>0</v>
      </c>
      <c r="L39" s="63">
        <v>1</v>
      </c>
      <c r="M39" s="113">
        <v>0.33</v>
      </c>
      <c r="N39" s="63">
        <v>0</v>
      </c>
      <c r="O39" s="113">
        <v>0</v>
      </c>
      <c r="P39" s="63">
        <v>1</v>
      </c>
      <c r="Q39" s="113">
        <v>0.22</v>
      </c>
      <c r="R39" s="63">
        <f t="shared" si="3"/>
        <v>3</v>
      </c>
      <c r="S39" s="113">
        <f t="shared" si="3"/>
        <v>0.67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676</v>
      </c>
      <c r="I40" s="113">
        <v>1908.92</v>
      </c>
      <c r="J40" s="63">
        <v>273</v>
      </c>
      <c r="K40" s="113">
        <v>658.87</v>
      </c>
      <c r="L40" s="63">
        <v>8</v>
      </c>
      <c r="M40" s="113">
        <v>5.73</v>
      </c>
      <c r="N40" s="63">
        <v>7</v>
      </c>
      <c r="O40" s="113">
        <v>15.96</v>
      </c>
      <c r="P40" s="63">
        <v>0</v>
      </c>
      <c r="Q40" s="113">
        <v>0</v>
      </c>
      <c r="R40" s="63">
        <f t="shared" si="3"/>
        <v>964</v>
      </c>
      <c r="S40" s="113">
        <f t="shared" si="3"/>
        <v>2589.48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1</v>
      </c>
      <c r="O41" s="113">
        <v>0.61</v>
      </c>
      <c r="P41" s="63">
        <v>10</v>
      </c>
      <c r="Q41" s="113">
        <v>13.39</v>
      </c>
      <c r="R41" s="63">
        <f t="shared" si="3"/>
        <v>11</v>
      </c>
      <c r="S41" s="113">
        <f t="shared" si="3"/>
        <v>14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38</v>
      </c>
      <c r="I42" s="113">
        <v>32.270000000000003</v>
      </c>
      <c r="J42" s="63">
        <v>26</v>
      </c>
      <c r="K42" s="113">
        <v>16.48</v>
      </c>
      <c r="L42" s="63">
        <v>4</v>
      </c>
      <c r="M42" s="113">
        <v>9.16</v>
      </c>
      <c r="N42" s="63">
        <v>2</v>
      </c>
      <c r="O42" s="113">
        <v>3.22</v>
      </c>
      <c r="P42" s="63">
        <v>4</v>
      </c>
      <c r="Q42" s="113">
        <v>2.95</v>
      </c>
      <c r="R42" s="63">
        <f t="shared" si="3"/>
        <v>74</v>
      </c>
      <c r="S42" s="113">
        <f t="shared" si="3"/>
        <v>64.08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4</v>
      </c>
      <c r="Q43" s="113">
        <v>8.9700000000000006</v>
      </c>
      <c r="R43" s="63">
        <f t="shared" si="3"/>
        <v>4</v>
      </c>
      <c r="S43" s="113">
        <f t="shared" si="3"/>
        <v>8.9700000000000006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10</v>
      </c>
      <c r="I44" s="113">
        <v>18.45</v>
      </c>
      <c r="J44" s="63">
        <v>19</v>
      </c>
      <c r="K44" s="113">
        <v>24.32</v>
      </c>
      <c r="L44" s="63">
        <v>11</v>
      </c>
      <c r="M44" s="113">
        <v>48.97</v>
      </c>
      <c r="N44" s="63">
        <v>51</v>
      </c>
      <c r="O44" s="113">
        <v>294.25</v>
      </c>
      <c r="P44" s="63">
        <v>29</v>
      </c>
      <c r="Q44" s="113">
        <v>76.88</v>
      </c>
      <c r="R44" s="63">
        <f t="shared" si="3"/>
        <v>120</v>
      </c>
      <c r="S44" s="113">
        <f t="shared" si="3"/>
        <v>462.87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77</v>
      </c>
      <c r="I45" s="113">
        <v>14.02</v>
      </c>
      <c r="J45" s="63">
        <v>50</v>
      </c>
      <c r="K45" s="113">
        <v>10.050000000000001</v>
      </c>
      <c r="L45" s="63">
        <v>8</v>
      </c>
      <c r="M45" s="113">
        <v>2.74</v>
      </c>
      <c r="N45" s="63">
        <v>13</v>
      </c>
      <c r="O45" s="113">
        <v>2.85</v>
      </c>
      <c r="P45" s="63">
        <v>12</v>
      </c>
      <c r="Q45" s="113">
        <v>10.06</v>
      </c>
      <c r="R45" s="63">
        <f t="shared" si="3"/>
        <v>160</v>
      </c>
      <c r="S45" s="113">
        <f t="shared" si="3"/>
        <v>39.720000000000006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907</v>
      </c>
      <c r="I46" s="115">
        <v>2043.47</v>
      </c>
      <c r="J46" s="114">
        <v>457</v>
      </c>
      <c r="K46" s="115">
        <v>866.31</v>
      </c>
      <c r="L46" s="114">
        <v>82</v>
      </c>
      <c r="M46" s="115">
        <v>209.17</v>
      </c>
      <c r="N46" s="114">
        <v>222</v>
      </c>
      <c r="O46" s="115">
        <v>1287.3599999999999</v>
      </c>
      <c r="P46" s="114">
        <v>239</v>
      </c>
      <c r="Q46" s="115">
        <v>1314.02</v>
      </c>
      <c r="R46" s="114">
        <f>+H46+J46+L46+N46+P46</f>
        <v>1907</v>
      </c>
      <c r="S46" s="115">
        <f>SUM(S33:S45)</f>
        <v>5720.3300000000008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23681</v>
      </c>
      <c r="I47" s="113">
        <v>7065.05</v>
      </c>
      <c r="J47" s="63">
        <v>11023</v>
      </c>
      <c r="K47" s="113">
        <v>3215.81</v>
      </c>
      <c r="L47" s="63">
        <v>1964</v>
      </c>
      <c r="M47" s="113">
        <v>2478.11</v>
      </c>
      <c r="N47" s="63">
        <v>2281</v>
      </c>
      <c r="O47" s="113">
        <v>4308.67</v>
      </c>
      <c r="P47" s="63">
        <v>3064</v>
      </c>
      <c r="Q47" s="113">
        <v>8706.0400000000009</v>
      </c>
      <c r="R47" s="63">
        <f>+H47+J47+L47+N47+P47</f>
        <v>42013</v>
      </c>
      <c r="S47" s="113">
        <f>+I47+K47+M47+O47+Q47</f>
        <v>25773.68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23681</v>
      </c>
      <c r="I48" s="115">
        <v>7065.05</v>
      </c>
      <c r="J48" s="114">
        <v>11023</v>
      </c>
      <c r="K48" s="115">
        <v>3215.81</v>
      </c>
      <c r="L48" s="114">
        <v>1964</v>
      </c>
      <c r="M48" s="115">
        <v>2478.11</v>
      </c>
      <c r="N48" s="114">
        <v>2281</v>
      </c>
      <c r="O48" s="115">
        <v>4308.67</v>
      </c>
      <c r="P48" s="114">
        <v>3064</v>
      </c>
      <c r="Q48" s="115">
        <v>8706.0400000000009</v>
      </c>
      <c r="R48" s="114">
        <f>+H48+J48+L48+N48+P48</f>
        <v>42013</v>
      </c>
      <c r="S48" s="115">
        <f>SUM(S47)</f>
        <v>25773.68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40291</v>
      </c>
      <c r="I49" s="113">
        <v>72929.31</v>
      </c>
      <c r="J49" s="63">
        <v>24264</v>
      </c>
      <c r="K49" s="113">
        <v>35857.61</v>
      </c>
      <c r="L49" s="63">
        <v>4812</v>
      </c>
      <c r="M49" s="113">
        <v>12843.35</v>
      </c>
      <c r="N49" s="63">
        <v>15183</v>
      </c>
      <c r="O49" s="113">
        <v>184670.97</v>
      </c>
      <c r="P49" s="63">
        <v>2104</v>
      </c>
      <c r="Q49" s="113">
        <v>1432.03</v>
      </c>
      <c r="R49" s="63">
        <f>+H49+J49+L49+N49+P49</f>
        <v>86654</v>
      </c>
      <c r="S49" s="113">
        <f>+I49+K49+M49+O49+Q49</f>
        <v>307733.27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40291</v>
      </c>
      <c r="I50" s="115">
        <v>72929.31</v>
      </c>
      <c r="J50" s="114">
        <v>24264</v>
      </c>
      <c r="K50" s="115">
        <v>35857.61</v>
      </c>
      <c r="L50" s="114">
        <v>4812</v>
      </c>
      <c r="M50" s="115">
        <v>12843.35</v>
      </c>
      <c r="N50" s="114">
        <v>15183</v>
      </c>
      <c r="O50" s="115">
        <v>184670.97</v>
      </c>
      <c r="P50" s="114">
        <v>2104</v>
      </c>
      <c r="Q50" s="115">
        <v>1432.03</v>
      </c>
      <c r="R50" s="114">
        <f>+H50+J50+L50+N50+P50</f>
        <v>86654</v>
      </c>
      <c r="S50" s="115">
        <f>SUM(S49)</f>
        <v>307733.27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54</v>
      </c>
      <c r="I51" s="113">
        <v>31.84</v>
      </c>
      <c r="J51" s="63">
        <v>27</v>
      </c>
      <c r="K51" s="113">
        <v>15.75</v>
      </c>
      <c r="L51" s="63">
        <v>7</v>
      </c>
      <c r="M51" s="113">
        <v>3.32</v>
      </c>
      <c r="N51" s="63">
        <v>4</v>
      </c>
      <c r="O51" s="113">
        <v>1.06</v>
      </c>
      <c r="P51" s="63">
        <v>1</v>
      </c>
      <c r="Q51" s="113">
        <v>5.94</v>
      </c>
      <c r="R51" s="63">
        <f t="shared" ref="R51:S57" si="4">+H51+J51+L51+N51+P51</f>
        <v>93</v>
      </c>
      <c r="S51" s="113">
        <f t="shared" si="4"/>
        <v>57.910000000000004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120</v>
      </c>
      <c r="I52" s="113">
        <v>65.23</v>
      </c>
      <c r="J52" s="63">
        <v>81</v>
      </c>
      <c r="K52" s="113">
        <v>45.81</v>
      </c>
      <c r="L52" s="63">
        <v>10</v>
      </c>
      <c r="M52" s="113">
        <v>14.15</v>
      </c>
      <c r="N52" s="63">
        <v>27</v>
      </c>
      <c r="O52" s="113">
        <v>265.49</v>
      </c>
      <c r="P52" s="63">
        <v>8</v>
      </c>
      <c r="Q52" s="113">
        <v>30.57</v>
      </c>
      <c r="R52" s="63">
        <f t="shared" si="4"/>
        <v>246</v>
      </c>
      <c r="S52" s="113">
        <f t="shared" si="4"/>
        <v>421.25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45</v>
      </c>
      <c r="I53" s="113">
        <v>44.72</v>
      </c>
      <c r="J53" s="63">
        <v>44</v>
      </c>
      <c r="K53" s="113">
        <v>18.57</v>
      </c>
      <c r="L53" s="63">
        <v>2</v>
      </c>
      <c r="M53" s="113">
        <v>7.0000000000000007E-2</v>
      </c>
      <c r="N53" s="63">
        <v>1</v>
      </c>
      <c r="O53" s="113">
        <v>0.01</v>
      </c>
      <c r="P53" s="63">
        <v>1</v>
      </c>
      <c r="Q53" s="113">
        <v>3.13</v>
      </c>
      <c r="R53" s="63">
        <f t="shared" si="4"/>
        <v>93</v>
      </c>
      <c r="S53" s="113">
        <f t="shared" si="4"/>
        <v>66.5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29</v>
      </c>
      <c r="I54" s="113">
        <v>31.26</v>
      </c>
      <c r="J54" s="63">
        <v>286</v>
      </c>
      <c r="K54" s="113">
        <v>610.28</v>
      </c>
      <c r="L54" s="63">
        <v>26</v>
      </c>
      <c r="M54" s="113">
        <v>31.5</v>
      </c>
      <c r="N54" s="63">
        <v>100</v>
      </c>
      <c r="O54" s="113">
        <v>883.24</v>
      </c>
      <c r="P54" s="63">
        <v>420</v>
      </c>
      <c r="Q54" s="113">
        <v>1619.18</v>
      </c>
      <c r="R54" s="63">
        <f t="shared" si="4"/>
        <v>861</v>
      </c>
      <c r="S54" s="113">
        <f t="shared" si="4"/>
        <v>3175.46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710</v>
      </c>
      <c r="I55" s="113">
        <v>1021.66</v>
      </c>
      <c r="J55" s="63">
        <v>487</v>
      </c>
      <c r="K55" s="113">
        <v>612.04</v>
      </c>
      <c r="L55" s="63">
        <v>32</v>
      </c>
      <c r="M55" s="113">
        <v>82.79</v>
      </c>
      <c r="N55" s="63">
        <v>32</v>
      </c>
      <c r="O55" s="113">
        <v>219.43</v>
      </c>
      <c r="P55" s="63">
        <v>1</v>
      </c>
      <c r="Q55" s="113">
        <v>5.92</v>
      </c>
      <c r="R55" s="63">
        <f t="shared" si="4"/>
        <v>1262</v>
      </c>
      <c r="S55" s="113">
        <f t="shared" si="4"/>
        <v>1941.84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327</v>
      </c>
      <c r="I56" s="113">
        <v>190.34</v>
      </c>
      <c r="J56" s="63">
        <v>8</v>
      </c>
      <c r="K56" s="113">
        <v>22.56</v>
      </c>
      <c r="L56" s="63">
        <v>0</v>
      </c>
      <c r="M56" s="113">
        <v>0</v>
      </c>
      <c r="N56" s="63">
        <v>3</v>
      </c>
      <c r="O56" s="113">
        <v>6.17</v>
      </c>
      <c r="P56" s="63">
        <v>0</v>
      </c>
      <c r="Q56" s="113">
        <v>0</v>
      </c>
      <c r="R56" s="63">
        <f t="shared" si="4"/>
        <v>338</v>
      </c>
      <c r="S56" s="113">
        <f t="shared" si="4"/>
        <v>219.07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1219</v>
      </c>
      <c r="I57" s="113">
        <v>166.82</v>
      </c>
      <c r="J57" s="63">
        <v>573</v>
      </c>
      <c r="K57" s="113">
        <v>137.82</v>
      </c>
      <c r="L57" s="63">
        <v>245</v>
      </c>
      <c r="M57" s="113">
        <v>68.819999999999993</v>
      </c>
      <c r="N57" s="63">
        <v>328</v>
      </c>
      <c r="O57" s="113">
        <v>182.52</v>
      </c>
      <c r="P57" s="63">
        <v>76</v>
      </c>
      <c r="Q57" s="113">
        <v>32.36</v>
      </c>
      <c r="R57" s="63">
        <f t="shared" si="4"/>
        <v>2441</v>
      </c>
      <c r="S57" s="113">
        <f t="shared" si="4"/>
        <v>588.34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2377</v>
      </c>
      <c r="I58" s="115">
        <v>1551.87</v>
      </c>
      <c r="J58" s="114">
        <v>1391</v>
      </c>
      <c r="K58" s="115">
        <v>1462.83</v>
      </c>
      <c r="L58" s="114">
        <v>307</v>
      </c>
      <c r="M58" s="115">
        <v>200.65</v>
      </c>
      <c r="N58" s="114">
        <v>489</v>
      </c>
      <c r="O58" s="115">
        <v>1557.92</v>
      </c>
      <c r="P58" s="114">
        <v>491</v>
      </c>
      <c r="Q58" s="115">
        <v>1697.1</v>
      </c>
      <c r="R58" s="114">
        <f>+H58+J58+L58+N58+P58</f>
        <v>5055</v>
      </c>
      <c r="S58" s="115">
        <f>SUM(S51:S57)</f>
        <v>6470.37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3435</v>
      </c>
      <c r="I59" s="113">
        <v>7629.62</v>
      </c>
      <c r="J59" s="63">
        <v>1173</v>
      </c>
      <c r="K59" s="113">
        <v>9877.17</v>
      </c>
      <c r="L59" s="63">
        <v>1255</v>
      </c>
      <c r="M59" s="113">
        <v>68574.69</v>
      </c>
      <c r="N59" s="63">
        <v>5436</v>
      </c>
      <c r="O59" s="113">
        <v>231085.99</v>
      </c>
      <c r="P59" s="63">
        <v>1126</v>
      </c>
      <c r="Q59" s="113">
        <v>6823.37</v>
      </c>
      <c r="R59" s="63">
        <f>+H59+J59+L59+N59+P59</f>
        <v>12425</v>
      </c>
      <c r="S59" s="113">
        <f>+I59+K59+M59+O59+Q59</f>
        <v>323990.83999999997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3435</v>
      </c>
      <c r="I60" s="115">
        <v>7629.62</v>
      </c>
      <c r="J60" s="114">
        <v>1173</v>
      </c>
      <c r="K60" s="115">
        <v>9877.17</v>
      </c>
      <c r="L60" s="114">
        <v>1255</v>
      </c>
      <c r="M60" s="115">
        <v>68574.69</v>
      </c>
      <c r="N60" s="114">
        <v>5436</v>
      </c>
      <c r="O60" s="115">
        <v>231085.99</v>
      </c>
      <c r="P60" s="114">
        <v>1126</v>
      </c>
      <c r="Q60" s="115">
        <v>6823.37</v>
      </c>
      <c r="R60" s="114">
        <f>+H60+J60+L60+N60+P60</f>
        <v>12425</v>
      </c>
      <c r="S60" s="115">
        <f>SUM(S59)</f>
        <v>323990.83999999997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44564</v>
      </c>
      <c r="I61" s="113">
        <v>78022.210000000006</v>
      </c>
      <c r="J61" s="63">
        <v>19952</v>
      </c>
      <c r="K61" s="113">
        <v>65725.86</v>
      </c>
      <c r="L61" s="63">
        <v>4723</v>
      </c>
      <c r="M61" s="113">
        <v>10870.39</v>
      </c>
      <c r="N61" s="63">
        <v>9281</v>
      </c>
      <c r="O61" s="113">
        <v>84621.09</v>
      </c>
      <c r="P61" s="63">
        <v>3286</v>
      </c>
      <c r="Q61" s="113">
        <v>18051.939999999999</v>
      </c>
      <c r="R61" s="63">
        <f t="shared" ref="R61:S63" si="5">+H61+J61+L61+N61+P61</f>
        <v>81806</v>
      </c>
      <c r="S61" s="113">
        <f t="shared" si="5"/>
        <v>257291.49000000002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9548</v>
      </c>
      <c r="I62" s="113">
        <v>198864.26</v>
      </c>
      <c r="J62" s="63">
        <v>467</v>
      </c>
      <c r="K62" s="113">
        <v>16977.580000000002</v>
      </c>
      <c r="L62" s="63">
        <v>0</v>
      </c>
      <c r="M62" s="113">
        <v>0</v>
      </c>
      <c r="N62" s="63">
        <v>11</v>
      </c>
      <c r="O62" s="113">
        <v>200.26</v>
      </c>
      <c r="P62" s="63">
        <v>3</v>
      </c>
      <c r="Q62" s="113">
        <v>38.93</v>
      </c>
      <c r="R62" s="63">
        <f t="shared" si="5"/>
        <v>10029</v>
      </c>
      <c r="S62" s="113">
        <f t="shared" si="5"/>
        <v>216081.03000000003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35546</v>
      </c>
      <c r="I63" s="113">
        <v>63381.36</v>
      </c>
      <c r="J63" s="63">
        <v>19241</v>
      </c>
      <c r="K63" s="113">
        <v>130365.98</v>
      </c>
      <c r="L63" s="63">
        <v>4353</v>
      </c>
      <c r="M63" s="113">
        <v>74643.100000000006</v>
      </c>
      <c r="N63" s="63">
        <v>14234</v>
      </c>
      <c r="O63" s="113">
        <v>803762.8</v>
      </c>
      <c r="P63" s="63">
        <v>2199</v>
      </c>
      <c r="Q63" s="113">
        <v>13896.03</v>
      </c>
      <c r="R63" s="63">
        <f t="shared" si="5"/>
        <v>75573</v>
      </c>
      <c r="S63" s="113">
        <f t="shared" si="5"/>
        <v>1086049.27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57331</v>
      </c>
      <c r="I64" s="115">
        <v>340267.83</v>
      </c>
      <c r="J64" s="114">
        <v>26703</v>
      </c>
      <c r="K64" s="115">
        <v>213069.42</v>
      </c>
      <c r="L64" s="114">
        <v>6505</v>
      </c>
      <c r="M64" s="115">
        <v>85513.49</v>
      </c>
      <c r="N64" s="114">
        <v>15709</v>
      </c>
      <c r="O64" s="115">
        <v>888584.15</v>
      </c>
      <c r="P64" s="114">
        <v>3632</v>
      </c>
      <c r="Q64" s="115">
        <v>31986.9</v>
      </c>
      <c r="R64" s="114">
        <f>+H64+J64+L64+N64+P64</f>
        <v>109880</v>
      </c>
      <c r="S64" s="115">
        <f>SUM(S61:S63)</f>
        <v>1559421.79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46615</v>
      </c>
      <c r="I65" s="113">
        <v>66122.759999999995</v>
      </c>
      <c r="J65" s="63">
        <v>15368</v>
      </c>
      <c r="K65" s="113">
        <v>16064.18</v>
      </c>
      <c r="L65" s="63">
        <v>2788</v>
      </c>
      <c r="M65" s="113">
        <v>15685.86</v>
      </c>
      <c r="N65" s="63">
        <v>2671</v>
      </c>
      <c r="O65" s="113">
        <v>25571.68</v>
      </c>
      <c r="P65" s="63">
        <v>815</v>
      </c>
      <c r="Q65" s="113">
        <v>593.54</v>
      </c>
      <c r="R65" s="63">
        <f>+H65+J65+L65+N65+P65</f>
        <v>68257</v>
      </c>
      <c r="S65" s="113">
        <f>+I65+K65+M65+O65+Q65</f>
        <v>124038.02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46615</v>
      </c>
      <c r="I66" s="115">
        <v>66122.759999999995</v>
      </c>
      <c r="J66" s="114">
        <v>15368</v>
      </c>
      <c r="K66" s="115">
        <v>16064.18</v>
      </c>
      <c r="L66" s="114">
        <v>2788</v>
      </c>
      <c r="M66" s="115">
        <v>15685.86</v>
      </c>
      <c r="N66" s="114">
        <v>2671</v>
      </c>
      <c r="O66" s="115">
        <v>25571.68</v>
      </c>
      <c r="P66" s="114">
        <v>815</v>
      </c>
      <c r="Q66" s="115">
        <v>593.54</v>
      </c>
      <c r="R66" s="114">
        <f>+H66+J66+L66+N66+P66</f>
        <v>68257</v>
      </c>
      <c r="S66" s="115">
        <f>SUM(S65)</f>
        <v>124038.02</v>
      </c>
    </row>
    <row r="67" spans="1:19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4</v>
      </c>
      <c r="I67" s="113">
        <v>10.73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69" si="6">+H67+J67+L67+N67+P67</f>
        <v>4</v>
      </c>
      <c r="S67" s="113">
        <f t="shared" ref="S67:S69" si="7">+I67+K67+M67+O67+Q67</f>
        <v>10.73</v>
      </c>
    </row>
    <row r="68" spans="1:19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40</v>
      </c>
      <c r="I68" s="113">
        <v>43.95</v>
      </c>
      <c r="J68" s="63">
        <v>8</v>
      </c>
      <c r="K68" s="113">
        <v>9.65</v>
      </c>
      <c r="L68" s="63">
        <v>4</v>
      </c>
      <c r="M68" s="113">
        <v>15.77</v>
      </c>
      <c r="N68" s="63">
        <v>4</v>
      </c>
      <c r="O68" s="113">
        <v>19.46</v>
      </c>
      <c r="P68" s="63">
        <v>0</v>
      </c>
      <c r="Q68" s="113">
        <v>0</v>
      </c>
      <c r="R68" s="63">
        <f t="shared" si="6"/>
        <v>56</v>
      </c>
      <c r="S68" s="113">
        <f t="shared" si="7"/>
        <v>88.830000000000013</v>
      </c>
    </row>
    <row r="69" spans="1:19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8</v>
      </c>
      <c r="I69" s="113">
        <v>8.83</v>
      </c>
      <c r="J69" s="63">
        <v>5</v>
      </c>
      <c r="K69" s="113">
        <v>5.79</v>
      </c>
      <c r="L69" s="63">
        <v>3</v>
      </c>
      <c r="M69" s="113">
        <v>9.1</v>
      </c>
      <c r="N69" s="63">
        <v>5</v>
      </c>
      <c r="O69" s="113">
        <v>13.67</v>
      </c>
      <c r="P69" s="63">
        <v>0</v>
      </c>
      <c r="Q69" s="113">
        <v>0</v>
      </c>
      <c r="R69" s="63">
        <f t="shared" si="6"/>
        <v>21</v>
      </c>
      <c r="S69" s="113">
        <f t="shared" si="7"/>
        <v>37.39</v>
      </c>
    </row>
    <row r="70" spans="1:19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52</v>
      </c>
      <c r="I70" s="115">
        <v>63.51</v>
      </c>
      <c r="J70" s="114">
        <v>13</v>
      </c>
      <c r="K70" s="115">
        <v>15.44</v>
      </c>
      <c r="L70" s="114">
        <v>7</v>
      </c>
      <c r="M70" s="115">
        <v>24.87</v>
      </c>
      <c r="N70" s="114">
        <v>9</v>
      </c>
      <c r="O70" s="115">
        <v>33.130000000000003</v>
      </c>
      <c r="P70" s="114">
        <v>0</v>
      </c>
      <c r="Q70" s="115">
        <v>0</v>
      </c>
      <c r="R70" s="114">
        <f>+H70+J70+L70+N70+P70</f>
        <v>81</v>
      </c>
      <c r="S70" s="115">
        <f>SUM(S67:S69)</f>
        <v>136.95000000000002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1</v>
      </c>
      <c r="M71" s="113">
        <v>0.56999999999999995</v>
      </c>
      <c r="N71" s="63">
        <v>1</v>
      </c>
      <c r="O71" s="113">
        <v>0.13</v>
      </c>
      <c r="P71" s="63">
        <v>0</v>
      </c>
      <c r="Q71" s="113">
        <v>0</v>
      </c>
      <c r="R71" s="63">
        <f t="shared" ref="R71:S77" si="8">+H71+J71+L71+N71+P71</f>
        <v>2</v>
      </c>
      <c r="S71" s="113">
        <f t="shared" si="8"/>
        <v>0.7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2</v>
      </c>
      <c r="K72" s="113">
        <v>0.27</v>
      </c>
      <c r="L72" s="63">
        <v>0</v>
      </c>
      <c r="M72" s="113">
        <v>0</v>
      </c>
      <c r="N72" s="63">
        <v>1</v>
      </c>
      <c r="O72" s="113">
        <v>0.01</v>
      </c>
      <c r="P72" s="63">
        <v>0</v>
      </c>
      <c r="Q72" s="113">
        <v>0</v>
      </c>
      <c r="R72" s="63">
        <f t="shared" si="8"/>
        <v>3</v>
      </c>
      <c r="S72" s="113">
        <f t="shared" si="8"/>
        <v>0.28000000000000003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6</v>
      </c>
      <c r="I73" s="113">
        <v>11.43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8"/>
        <v>6</v>
      </c>
      <c r="S73" s="113">
        <f t="shared" si="8"/>
        <v>11.43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1</v>
      </c>
      <c r="O74" s="113">
        <v>0.22</v>
      </c>
      <c r="P74" s="63">
        <v>0</v>
      </c>
      <c r="Q74" s="113">
        <v>0</v>
      </c>
      <c r="R74" s="63">
        <f t="shared" si="8"/>
        <v>1</v>
      </c>
      <c r="S74" s="113">
        <f t="shared" si="8"/>
        <v>0.22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8"/>
        <v>0</v>
      </c>
      <c r="S75" s="113">
        <f t="shared" si="8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106</v>
      </c>
      <c r="I76" s="113">
        <v>46.81</v>
      </c>
      <c r="J76" s="63">
        <v>73</v>
      </c>
      <c r="K76" s="113">
        <v>93.21</v>
      </c>
      <c r="L76" s="63">
        <v>14</v>
      </c>
      <c r="M76" s="113">
        <v>25.99</v>
      </c>
      <c r="N76" s="63">
        <v>21</v>
      </c>
      <c r="O76" s="113">
        <v>21.44</v>
      </c>
      <c r="P76" s="63">
        <v>4</v>
      </c>
      <c r="Q76" s="113">
        <v>2.67</v>
      </c>
      <c r="R76" s="63">
        <f t="shared" si="8"/>
        <v>218</v>
      </c>
      <c r="S76" s="113">
        <f t="shared" si="8"/>
        <v>190.11999999999998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236</v>
      </c>
      <c r="I77" s="113">
        <v>60.56</v>
      </c>
      <c r="J77" s="63">
        <v>128</v>
      </c>
      <c r="K77" s="113">
        <v>33.99</v>
      </c>
      <c r="L77" s="63">
        <v>42</v>
      </c>
      <c r="M77" s="113">
        <v>15.27</v>
      </c>
      <c r="N77" s="63">
        <v>111</v>
      </c>
      <c r="O77" s="113">
        <v>664.44</v>
      </c>
      <c r="P77" s="63">
        <v>20</v>
      </c>
      <c r="Q77" s="113">
        <v>15.59</v>
      </c>
      <c r="R77" s="63">
        <f t="shared" si="8"/>
        <v>537</v>
      </c>
      <c r="S77" s="113">
        <f t="shared" si="8"/>
        <v>789.85000000000014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341</v>
      </c>
      <c r="I78" s="115">
        <v>118.8</v>
      </c>
      <c r="J78" s="114">
        <v>203</v>
      </c>
      <c r="K78" s="115">
        <v>127.47</v>
      </c>
      <c r="L78" s="114">
        <v>56</v>
      </c>
      <c r="M78" s="115">
        <v>41.83</v>
      </c>
      <c r="N78" s="114">
        <v>134</v>
      </c>
      <c r="O78" s="115">
        <v>686.24</v>
      </c>
      <c r="P78" s="114">
        <v>23</v>
      </c>
      <c r="Q78" s="115">
        <v>18.260000000000002</v>
      </c>
      <c r="R78" s="114">
        <f>+H78+J78+L78+N78+P78</f>
        <v>757</v>
      </c>
      <c r="S78" s="115">
        <f>SUM(S71:S77)</f>
        <v>992.60000000000014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26</v>
      </c>
      <c r="I79" s="115">
        <v>4.22</v>
      </c>
      <c r="J79" s="114">
        <v>5</v>
      </c>
      <c r="K79" s="115">
        <v>6.5</v>
      </c>
      <c r="L79" s="114">
        <v>5</v>
      </c>
      <c r="M79" s="115">
        <v>0.8</v>
      </c>
      <c r="N79" s="114">
        <v>5</v>
      </c>
      <c r="O79" s="115">
        <v>7.24</v>
      </c>
      <c r="P79" s="114">
        <v>2</v>
      </c>
      <c r="Q79" s="115">
        <v>1.33</v>
      </c>
      <c r="R79" s="114">
        <f t="shared" ref="R79:S81" si="9">+H79+J79+L79+N79+P79</f>
        <v>43</v>
      </c>
      <c r="S79" s="115">
        <f t="shared" si="9"/>
        <v>20.089999999999996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3</v>
      </c>
      <c r="I80" s="115">
        <v>0.65</v>
      </c>
      <c r="J80" s="114">
        <v>2</v>
      </c>
      <c r="K80" s="115">
        <v>0.16</v>
      </c>
      <c r="L80" s="114">
        <v>1</v>
      </c>
      <c r="M80" s="115">
        <v>0.2</v>
      </c>
      <c r="N80" s="114">
        <v>2</v>
      </c>
      <c r="O80" s="115">
        <v>0.14000000000000001</v>
      </c>
      <c r="P80" s="114">
        <v>4</v>
      </c>
      <c r="Q80" s="115">
        <v>2.88</v>
      </c>
      <c r="R80" s="114">
        <f t="shared" si="9"/>
        <v>12</v>
      </c>
      <c r="S80" s="115">
        <f t="shared" si="9"/>
        <v>4.0299999999999994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399</v>
      </c>
      <c r="I81" s="115">
        <v>68.23</v>
      </c>
      <c r="J81" s="114">
        <v>15</v>
      </c>
      <c r="K81" s="115">
        <v>2.04</v>
      </c>
      <c r="L81" s="114">
        <v>0</v>
      </c>
      <c r="M81" s="115">
        <v>0</v>
      </c>
      <c r="N81" s="114">
        <v>2</v>
      </c>
      <c r="O81" s="115">
        <v>0.4</v>
      </c>
      <c r="P81" s="114">
        <v>0</v>
      </c>
      <c r="Q81" s="115">
        <v>0</v>
      </c>
      <c r="R81" s="114">
        <f t="shared" si="9"/>
        <v>416</v>
      </c>
      <c r="S81" s="115">
        <f t="shared" si="9"/>
        <v>70.670000000000016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85335</v>
      </c>
      <c r="I82" s="118">
        <v>575878.62</v>
      </c>
      <c r="J82" s="117">
        <v>38874</v>
      </c>
      <c r="K82" s="118">
        <v>298299</v>
      </c>
      <c r="L82" s="117">
        <v>9259</v>
      </c>
      <c r="M82" s="118">
        <v>207105.14</v>
      </c>
      <c r="N82" s="117">
        <v>22336</v>
      </c>
      <c r="O82" s="118">
        <v>1407866.91</v>
      </c>
      <c r="P82" s="117">
        <v>4803</v>
      </c>
      <c r="Q82" s="118">
        <v>73509.77</v>
      </c>
      <c r="R82" s="117">
        <f>+H82+J82+L82+N82+P82</f>
        <v>160607</v>
      </c>
      <c r="S82" s="118">
        <f>+S78+S66+S64+S60+S58+S50+S48+S46+S32+S19+S10+S79+S80+S81+S70</f>
        <v>2562659.44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652</v>
      </c>
      <c r="K83" s="113">
        <v>5709.91</v>
      </c>
      <c r="L83" s="63">
        <v>237</v>
      </c>
      <c r="M83" s="113">
        <v>14991.98</v>
      </c>
      <c r="N83" s="63">
        <v>229</v>
      </c>
      <c r="O83" s="113">
        <v>8033.39</v>
      </c>
      <c r="P83" s="63">
        <v>2</v>
      </c>
      <c r="Q83" s="113">
        <v>202.08</v>
      </c>
      <c r="R83" s="63">
        <f t="shared" ref="R83:S92" si="10">+H83+J83+L83+N83+P83</f>
        <v>1120</v>
      </c>
      <c r="S83" s="113">
        <f t="shared" si="10"/>
        <v>28937.360000000001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9185</v>
      </c>
      <c r="I84" s="113">
        <v>12879.4</v>
      </c>
      <c r="J84" s="63">
        <v>7473</v>
      </c>
      <c r="K84" s="113">
        <v>10037.14</v>
      </c>
      <c r="L84" s="63">
        <v>841</v>
      </c>
      <c r="M84" s="113">
        <v>2843.03</v>
      </c>
      <c r="N84" s="63">
        <v>1938</v>
      </c>
      <c r="O84" s="113">
        <v>28052.46</v>
      </c>
      <c r="P84" s="63">
        <v>332</v>
      </c>
      <c r="Q84" s="113">
        <v>1682.63</v>
      </c>
      <c r="R84" s="63">
        <f t="shared" si="10"/>
        <v>19769</v>
      </c>
      <c r="S84" s="113">
        <f t="shared" si="10"/>
        <v>55494.659999999996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7483</v>
      </c>
      <c r="I85" s="113">
        <v>7815.65</v>
      </c>
      <c r="J85" s="63">
        <v>2487</v>
      </c>
      <c r="K85" s="113">
        <v>4852.92</v>
      </c>
      <c r="L85" s="63">
        <v>9</v>
      </c>
      <c r="M85" s="113">
        <v>46.56</v>
      </c>
      <c r="N85" s="63">
        <v>21</v>
      </c>
      <c r="O85" s="113">
        <v>90.72</v>
      </c>
      <c r="P85" s="63">
        <v>4</v>
      </c>
      <c r="Q85" s="113">
        <v>2.5</v>
      </c>
      <c r="R85" s="63">
        <f t="shared" si="10"/>
        <v>10004</v>
      </c>
      <c r="S85" s="113">
        <f t="shared" si="10"/>
        <v>12808.349999999999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235</v>
      </c>
      <c r="I86" s="113">
        <v>148.38</v>
      </c>
      <c r="J86" s="63">
        <v>63</v>
      </c>
      <c r="K86" s="113">
        <v>51.9</v>
      </c>
      <c r="L86" s="63">
        <v>243</v>
      </c>
      <c r="M86" s="113">
        <v>1164.9000000000001</v>
      </c>
      <c r="N86" s="63">
        <v>901</v>
      </c>
      <c r="O86" s="113">
        <v>13905.49</v>
      </c>
      <c r="P86" s="63">
        <v>101</v>
      </c>
      <c r="Q86" s="113">
        <v>246.72</v>
      </c>
      <c r="R86" s="63">
        <f t="shared" si="10"/>
        <v>1543</v>
      </c>
      <c r="S86" s="113">
        <f t="shared" si="10"/>
        <v>15517.39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30482</v>
      </c>
      <c r="I87" s="113">
        <v>39425.61</v>
      </c>
      <c r="J87" s="63">
        <v>17060</v>
      </c>
      <c r="K87" s="113">
        <v>24571.82</v>
      </c>
      <c r="L87" s="63">
        <v>1121</v>
      </c>
      <c r="M87" s="113">
        <v>22290.58</v>
      </c>
      <c r="N87" s="63">
        <v>470</v>
      </c>
      <c r="O87" s="113">
        <v>14314.93</v>
      </c>
      <c r="P87" s="63">
        <v>56</v>
      </c>
      <c r="Q87" s="113">
        <v>78.14</v>
      </c>
      <c r="R87" s="63">
        <f t="shared" si="10"/>
        <v>49189</v>
      </c>
      <c r="S87" s="113">
        <f t="shared" si="10"/>
        <v>100681.08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1337</v>
      </c>
      <c r="I88" s="113">
        <v>1654.96</v>
      </c>
      <c r="J88" s="63">
        <v>1366</v>
      </c>
      <c r="K88" s="113">
        <v>2723.02</v>
      </c>
      <c r="L88" s="63">
        <v>128</v>
      </c>
      <c r="M88" s="113">
        <v>972.14</v>
      </c>
      <c r="N88" s="63">
        <v>491</v>
      </c>
      <c r="O88" s="113">
        <v>4850.6400000000003</v>
      </c>
      <c r="P88" s="63">
        <v>4</v>
      </c>
      <c r="Q88" s="113">
        <v>5.88</v>
      </c>
      <c r="R88" s="63">
        <f t="shared" si="10"/>
        <v>3326</v>
      </c>
      <c r="S88" s="113">
        <f t="shared" si="10"/>
        <v>10206.64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2260</v>
      </c>
      <c r="I89" s="113">
        <v>2375.89</v>
      </c>
      <c r="J89" s="63">
        <v>838</v>
      </c>
      <c r="K89" s="113">
        <v>837.19</v>
      </c>
      <c r="L89" s="63">
        <v>364</v>
      </c>
      <c r="M89" s="113">
        <v>2784.79</v>
      </c>
      <c r="N89" s="63">
        <v>1075</v>
      </c>
      <c r="O89" s="113">
        <v>20524.89</v>
      </c>
      <c r="P89" s="63">
        <v>100</v>
      </c>
      <c r="Q89" s="113">
        <v>258.95999999999998</v>
      </c>
      <c r="R89" s="63">
        <f t="shared" si="10"/>
        <v>4637</v>
      </c>
      <c r="S89" s="113">
        <f t="shared" si="10"/>
        <v>26781.719999999998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1</v>
      </c>
      <c r="K90" s="113">
        <v>0.04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10"/>
        <v>1</v>
      </c>
      <c r="S90" s="113">
        <f t="shared" si="10"/>
        <v>0.04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270</v>
      </c>
      <c r="I91" s="113">
        <v>375.74</v>
      </c>
      <c r="J91" s="63">
        <v>136</v>
      </c>
      <c r="K91" s="113">
        <v>694.16</v>
      </c>
      <c r="L91" s="63">
        <v>46</v>
      </c>
      <c r="M91" s="113">
        <v>252.44</v>
      </c>
      <c r="N91" s="63">
        <v>718</v>
      </c>
      <c r="O91" s="113">
        <v>12219.02</v>
      </c>
      <c r="P91" s="63">
        <v>18</v>
      </c>
      <c r="Q91" s="113">
        <v>51.83</v>
      </c>
      <c r="R91" s="63">
        <f t="shared" si="10"/>
        <v>1188</v>
      </c>
      <c r="S91" s="113">
        <f t="shared" si="10"/>
        <v>13593.19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1457</v>
      </c>
      <c r="I92" s="113">
        <v>962.34</v>
      </c>
      <c r="J92" s="63">
        <v>525</v>
      </c>
      <c r="K92" s="113">
        <v>427.36</v>
      </c>
      <c r="L92" s="63">
        <v>30</v>
      </c>
      <c r="M92" s="113">
        <v>72.22</v>
      </c>
      <c r="N92" s="63">
        <v>30</v>
      </c>
      <c r="O92" s="113">
        <v>63.61</v>
      </c>
      <c r="P92" s="63">
        <v>147</v>
      </c>
      <c r="Q92" s="113">
        <v>209.29</v>
      </c>
      <c r="R92" s="63">
        <f t="shared" si="10"/>
        <v>2189</v>
      </c>
      <c r="S92" s="113">
        <f t="shared" si="10"/>
        <v>1734.82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41072</v>
      </c>
      <c r="I93" s="115">
        <v>65637.97</v>
      </c>
      <c r="J93" s="114">
        <v>22797</v>
      </c>
      <c r="K93" s="115">
        <v>49905.46</v>
      </c>
      <c r="L93" s="114">
        <v>2388</v>
      </c>
      <c r="M93" s="115">
        <v>45418.64</v>
      </c>
      <c r="N93" s="114">
        <v>4137</v>
      </c>
      <c r="O93" s="115">
        <v>102055.15</v>
      </c>
      <c r="P93" s="114">
        <v>649</v>
      </c>
      <c r="Q93" s="115">
        <v>2738.03</v>
      </c>
      <c r="R93" s="114">
        <f>+H93+J93+L93+N93+P93</f>
        <v>71043</v>
      </c>
      <c r="S93" s="115">
        <f>SUM(S83:S92)</f>
        <v>265755.25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203</v>
      </c>
      <c r="I94" s="113">
        <v>84.26</v>
      </c>
      <c r="J94" s="63">
        <v>61</v>
      </c>
      <c r="K94" s="113">
        <v>83.5</v>
      </c>
      <c r="L94" s="63">
        <v>12</v>
      </c>
      <c r="M94" s="113">
        <v>19.73</v>
      </c>
      <c r="N94" s="63">
        <v>12</v>
      </c>
      <c r="O94" s="113">
        <v>140.08000000000001</v>
      </c>
      <c r="P94" s="63">
        <v>4</v>
      </c>
      <c r="Q94" s="113">
        <v>13.21</v>
      </c>
      <c r="R94" s="63">
        <f>+H94+J94+L94+N94+P94</f>
        <v>292</v>
      </c>
      <c r="S94" s="113">
        <f>+I94+K94+M94+O94+Q94</f>
        <v>340.78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203</v>
      </c>
      <c r="I95" s="115">
        <v>84.26</v>
      </c>
      <c r="J95" s="114">
        <v>61</v>
      </c>
      <c r="K95" s="115">
        <v>83.5</v>
      </c>
      <c r="L95" s="114">
        <v>12</v>
      </c>
      <c r="M95" s="115">
        <v>19.73</v>
      </c>
      <c r="N95" s="114">
        <v>12</v>
      </c>
      <c r="O95" s="115">
        <v>140.08000000000001</v>
      </c>
      <c r="P95" s="114">
        <v>4</v>
      </c>
      <c r="Q95" s="115">
        <v>13.21</v>
      </c>
      <c r="R95" s="114">
        <f>+H95+J95+L95+N95+P95</f>
        <v>292</v>
      </c>
      <c r="S95" s="115">
        <f>SUM(S94)</f>
        <v>340.78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2926</v>
      </c>
      <c r="I96" s="113">
        <v>2594.8000000000002</v>
      </c>
      <c r="J96" s="63">
        <v>1260</v>
      </c>
      <c r="K96" s="113">
        <v>1777.74</v>
      </c>
      <c r="L96" s="63">
        <v>612</v>
      </c>
      <c r="M96" s="113">
        <v>5399.1</v>
      </c>
      <c r="N96" s="63">
        <v>613</v>
      </c>
      <c r="O96" s="113">
        <v>9834.25</v>
      </c>
      <c r="P96" s="63">
        <v>6</v>
      </c>
      <c r="Q96" s="113">
        <v>4.8</v>
      </c>
      <c r="R96" s="63">
        <f t="shared" ref="R96:S102" si="11">+H96+J96+L96+N96+P96</f>
        <v>5417</v>
      </c>
      <c r="S96" s="113">
        <f t="shared" si="11"/>
        <v>19610.689999999999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11"/>
        <v>0</v>
      </c>
      <c r="S97" s="113">
        <f t="shared" si="11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8579</v>
      </c>
      <c r="I98" s="113">
        <v>8712.99</v>
      </c>
      <c r="J98" s="63">
        <v>8370</v>
      </c>
      <c r="K98" s="113">
        <v>18227.95</v>
      </c>
      <c r="L98" s="63">
        <v>1908</v>
      </c>
      <c r="M98" s="113">
        <v>10171.94</v>
      </c>
      <c r="N98" s="63">
        <v>4187</v>
      </c>
      <c r="O98" s="113">
        <v>78198.95</v>
      </c>
      <c r="P98" s="63">
        <v>67</v>
      </c>
      <c r="Q98" s="113">
        <v>377.15</v>
      </c>
      <c r="R98" s="63">
        <f t="shared" si="11"/>
        <v>23111</v>
      </c>
      <c r="S98" s="113">
        <f t="shared" si="11"/>
        <v>115688.98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3</v>
      </c>
      <c r="I99" s="113">
        <v>1.78</v>
      </c>
      <c r="J99" s="63">
        <v>3</v>
      </c>
      <c r="K99" s="113">
        <v>30.13</v>
      </c>
      <c r="L99" s="63">
        <v>1</v>
      </c>
      <c r="M99" s="113">
        <v>3.84</v>
      </c>
      <c r="N99" s="63">
        <v>1</v>
      </c>
      <c r="O99" s="113">
        <v>0.6</v>
      </c>
      <c r="P99" s="63">
        <v>5</v>
      </c>
      <c r="Q99" s="113">
        <v>5.91</v>
      </c>
      <c r="R99" s="63">
        <f t="shared" si="11"/>
        <v>13</v>
      </c>
      <c r="S99" s="113">
        <f t="shared" si="11"/>
        <v>42.260000000000005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63</v>
      </c>
      <c r="I100" s="113">
        <v>20.8</v>
      </c>
      <c r="J100" s="63">
        <v>17</v>
      </c>
      <c r="K100" s="113">
        <v>17.02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11"/>
        <v>80</v>
      </c>
      <c r="S100" s="113">
        <f t="shared" si="11"/>
        <v>37.82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24290</v>
      </c>
      <c r="I101" s="113">
        <v>24037.41</v>
      </c>
      <c r="J101" s="63">
        <v>17005</v>
      </c>
      <c r="K101" s="113">
        <v>58576.84</v>
      </c>
      <c r="L101" s="63">
        <v>5327</v>
      </c>
      <c r="M101" s="113">
        <v>32743.599999999999</v>
      </c>
      <c r="N101" s="63">
        <v>14245</v>
      </c>
      <c r="O101" s="113">
        <v>348931.61</v>
      </c>
      <c r="P101" s="63">
        <v>2595</v>
      </c>
      <c r="Q101" s="113">
        <v>9856.65</v>
      </c>
      <c r="R101" s="63">
        <f t="shared" si="11"/>
        <v>63462</v>
      </c>
      <c r="S101" s="113">
        <f t="shared" si="11"/>
        <v>474146.11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1</v>
      </c>
      <c r="I102" s="113">
        <v>0.13</v>
      </c>
      <c r="J102" s="63">
        <v>6</v>
      </c>
      <c r="K102" s="113">
        <v>24.69</v>
      </c>
      <c r="L102" s="63">
        <v>2</v>
      </c>
      <c r="M102" s="113">
        <v>2.82</v>
      </c>
      <c r="N102" s="63">
        <v>3</v>
      </c>
      <c r="O102" s="113">
        <v>79.06</v>
      </c>
      <c r="P102" s="63">
        <v>0</v>
      </c>
      <c r="Q102" s="113">
        <v>0</v>
      </c>
      <c r="R102" s="63">
        <f t="shared" si="11"/>
        <v>12</v>
      </c>
      <c r="S102" s="113">
        <f t="shared" si="11"/>
        <v>106.7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32944</v>
      </c>
      <c r="I103" s="115">
        <v>35367.910000000003</v>
      </c>
      <c r="J103" s="114">
        <v>23236</v>
      </c>
      <c r="K103" s="115">
        <v>78654.37</v>
      </c>
      <c r="L103" s="114">
        <v>6800</v>
      </c>
      <c r="M103" s="115">
        <v>48321.3</v>
      </c>
      <c r="N103" s="114">
        <v>15470</v>
      </c>
      <c r="O103" s="115">
        <v>437044.47</v>
      </c>
      <c r="P103" s="114">
        <v>2619</v>
      </c>
      <c r="Q103" s="115">
        <v>10244.51</v>
      </c>
      <c r="R103" s="114">
        <f>+H103+J103+L103+N103+P103</f>
        <v>81069</v>
      </c>
      <c r="S103" s="115">
        <f>SUM(S96:S102)</f>
        <v>609632.55999999994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3435</v>
      </c>
      <c r="I104" s="113">
        <v>2372.91</v>
      </c>
      <c r="J104" s="63">
        <v>1827</v>
      </c>
      <c r="K104" s="113">
        <v>475.1</v>
      </c>
      <c r="L104" s="63">
        <v>265</v>
      </c>
      <c r="M104" s="113">
        <v>999.28</v>
      </c>
      <c r="N104" s="63">
        <v>404</v>
      </c>
      <c r="O104" s="113">
        <v>4112.79</v>
      </c>
      <c r="P104" s="63">
        <v>7</v>
      </c>
      <c r="Q104" s="113">
        <v>16.190000000000001</v>
      </c>
      <c r="R104" s="63">
        <f t="shared" ref="R104:S133" si="12">+H104+J104+L104+N104+P104</f>
        <v>5938</v>
      </c>
      <c r="S104" s="113">
        <f t="shared" si="12"/>
        <v>7976.2699999999995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3</v>
      </c>
      <c r="I105" s="113">
        <v>0.66</v>
      </c>
      <c r="J105" s="63">
        <v>8</v>
      </c>
      <c r="K105" s="113">
        <v>1.64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12"/>
        <v>11</v>
      </c>
      <c r="S105" s="113">
        <f t="shared" si="12"/>
        <v>2.2999999999999998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81</v>
      </c>
      <c r="I106" s="113">
        <v>11.6</v>
      </c>
      <c r="J106" s="63">
        <v>54</v>
      </c>
      <c r="K106" s="113">
        <v>51.47</v>
      </c>
      <c r="L106" s="63">
        <v>16</v>
      </c>
      <c r="M106" s="113">
        <v>29.06</v>
      </c>
      <c r="N106" s="63">
        <v>3</v>
      </c>
      <c r="O106" s="113">
        <v>1.63</v>
      </c>
      <c r="P106" s="63">
        <v>2</v>
      </c>
      <c r="Q106" s="113">
        <v>0.51</v>
      </c>
      <c r="R106" s="63">
        <f t="shared" si="12"/>
        <v>156</v>
      </c>
      <c r="S106" s="113">
        <f t="shared" si="12"/>
        <v>94.27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14</v>
      </c>
      <c r="I107" s="113">
        <v>7.54</v>
      </c>
      <c r="J107" s="63">
        <v>25</v>
      </c>
      <c r="K107" s="113">
        <v>1.97</v>
      </c>
      <c r="L107" s="63">
        <v>22</v>
      </c>
      <c r="M107" s="113">
        <v>11.51</v>
      </c>
      <c r="N107" s="63">
        <v>22</v>
      </c>
      <c r="O107" s="113">
        <v>557.73</v>
      </c>
      <c r="P107" s="63">
        <v>0</v>
      </c>
      <c r="Q107" s="113">
        <v>0</v>
      </c>
      <c r="R107" s="63">
        <f t="shared" si="12"/>
        <v>83</v>
      </c>
      <c r="S107" s="113">
        <f t="shared" si="12"/>
        <v>578.75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9</v>
      </c>
      <c r="I108" s="113">
        <v>4.1500000000000004</v>
      </c>
      <c r="J108" s="63">
        <v>18</v>
      </c>
      <c r="K108" s="113">
        <v>57.16</v>
      </c>
      <c r="L108" s="63">
        <v>14</v>
      </c>
      <c r="M108" s="113">
        <v>90.2</v>
      </c>
      <c r="N108" s="63">
        <v>2</v>
      </c>
      <c r="O108" s="113">
        <v>19.2</v>
      </c>
      <c r="P108" s="63">
        <v>0</v>
      </c>
      <c r="Q108" s="113">
        <v>0</v>
      </c>
      <c r="R108" s="63">
        <f t="shared" si="12"/>
        <v>43</v>
      </c>
      <c r="S108" s="113">
        <f t="shared" si="12"/>
        <v>170.70999999999998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16879</v>
      </c>
      <c r="I109" s="113">
        <v>2204.1</v>
      </c>
      <c r="J109" s="63">
        <v>7500</v>
      </c>
      <c r="K109" s="113">
        <v>1309.3399999999999</v>
      </c>
      <c r="L109" s="63">
        <v>445</v>
      </c>
      <c r="M109" s="113">
        <v>2539.5300000000002</v>
      </c>
      <c r="N109" s="63">
        <v>39</v>
      </c>
      <c r="O109" s="113">
        <v>102.93</v>
      </c>
      <c r="P109" s="63">
        <v>24</v>
      </c>
      <c r="Q109" s="113">
        <v>2.98</v>
      </c>
      <c r="R109" s="63">
        <f t="shared" si="12"/>
        <v>24887</v>
      </c>
      <c r="S109" s="113">
        <f t="shared" si="12"/>
        <v>6158.8799999999992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34</v>
      </c>
      <c r="I110" s="113">
        <v>12.19</v>
      </c>
      <c r="J110" s="63">
        <v>58</v>
      </c>
      <c r="K110" s="113">
        <v>43.92</v>
      </c>
      <c r="L110" s="63">
        <v>93</v>
      </c>
      <c r="M110" s="113">
        <v>340.03</v>
      </c>
      <c r="N110" s="63">
        <v>44</v>
      </c>
      <c r="O110" s="113">
        <v>383.7</v>
      </c>
      <c r="P110" s="63">
        <v>9</v>
      </c>
      <c r="Q110" s="113">
        <v>15.15</v>
      </c>
      <c r="R110" s="63">
        <f t="shared" si="12"/>
        <v>238</v>
      </c>
      <c r="S110" s="113">
        <f t="shared" si="12"/>
        <v>794.9899999999999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13</v>
      </c>
      <c r="I111" s="113">
        <v>2.0299999999999998</v>
      </c>
      <c r="J111" s="63">
        <v>2</v>
      </c>
      <c r="K111" s="113">
        <v>3.2</v>
      </c>
      <c r="L111" s="63">
        <v>25</v>
      </c>
      <c r="M111" s="113">
        <v>52.72</v>
      </c>
      <c r="N111" s="63">
        <v>2</v>
      </c>
      <c r="O111" s="113">
        <v>1.94</v>
      </c>
      <c r="P111" s="63">
        <v>1</v>
      </c>
      <c r="Q111" s="113">
        <v>7.0000000000000007E-2</v>
      </c>
      <c r="R111" s="63">
        <f t="shared" si="12"/>
        <v>43</v>
      </c>
      <c r="S111" s="113">
        <f t="shared" si="12"/>
        <v>59.96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80</v>
      </c>
      <c r="I112" s="113">
        <v>9.89</v>
      </c>
      <c r="J112" s="63">
        <v>100</v>
      </c>
      <c r="K112" s="113">
        <v>53.33</v>
      </c>
      <c r="L112" s="63">
        <v>8</v>
      </c>
      <c r="M112" s="113">
        <v>17.34</v>
      </c>
      <c r="N112" s="63">
        <v>2</v>
      </c>
      <c r="O112" s="113">
        <v>36.840000000000003</v>
      </c>
      <c r="P112" s="63">
        <v>1</v>
      </c>
      <c r="Q112" s="113">
        <v>0.56999999999999995</v>
      </c>
      <c r="R112" s="63">
        <f t="shared" si="12"/>
        <v>191</v>
      </c>
      <c r="S112" s="113">
        <f t="shared" si="12"/>
        <v>117.97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264</v>
      </c>
      <c r="I113" s="113">
        <v>40.950000000000003</v>
      </c>
      <c r="J113" s="63">
        <v>97</v>
      </c>
      <c r="K113" s="113">
        <v>6.57</v>
      </c>
      <c r="L113" s="63">
        <v>79</v>
      </c>
      <c r="M113" s="113">
        <v>369.12</v>
      </c>
      <c r="N113" s="63">
        <v>17</v>
      </c>
      <c r="O113" s="113">
        <v>241.29</v>
      </c>
      <c r="P113" s="63">
        <v>2</v>
      </c>
      <c r="Q113" s="113">
        <v>3.11</v>
      </c>
      <c r="R113" s="63">
        <f t="shared" si="12"/>
        <v>459</v>
      </c>
      <c r="S113" s="113">
        <f t="shared" si="12"/>
        <v>661.04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18</v>
      </c>
      <c r="I114" s="113">
        <v>1.81</v>
      </c>
      <c r="J114" s="63">
        <v>7</v>
      </c>
      <c r="K114" s="113">
        <v>20.87</v>
      </c>
      <c r="L114" s="63">
        <v>49</v>
      </c>
      <c r="M114" s="113">
        <v>799.41</v>
      </c>
      <c r="N114" s="63">
        <v>6</v>
      </c>
      <c r="O114" s="113">
        <v>237.73</v>
      </c>
      <c r="P114" s="63">
        <v>0</v>
      </c>
      <c r="Q114" s="113">
        <v>0</v>
      </c>
      <c r="R114" s="63">
        <f t="shared" si="12"/>
        <v>80</v>
      </c>
      <c r="S114" s="113">
        <f t="shared" si="12"/>
        <v>1059.82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3</v>
      </c>
      <c r="I115" s="113">
        <v>1.06</v>
      </c>
      <c r="J115" s="63">
        <v>1</v>
      </c>
      <c r="K115" s="113">
        <v>0.18</v>
      </c>
      <c r="L115" s="63">
        <v>1</v>
      </c>
      <c r="M115" s="113">
        <v>10.14</v>
      </c>
      <c r="N115" s="63">
        <v>0</v>
      </c>
      <c r="O115" s="113">
        <v>0</v>
      </c>
      <c r="P115" s="63">
        <v>1</v>
      </c>
      <c r="Q115" s="113">
        <v>1.42</v>
      </c>
      <c r="R115" s="63">
        <f t="shared" si="12"/>
        <v>6</v>
      </c>
      <c r="S115" s="113">
        <f t="shared" si="12"/>
        <v>12.8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24</v>
      </c>
      <c r="I116" s="113">
        <v>5.21</v>
      </c>
      <c r="J116" s="63">
        <v>17</v>
      </c>
      <c r="K116" s="113">
        <v>16.79</v>
      </c>
      <c r="L116" s="63">
        <v>50</v>
      </c>
      <c r="M116" s="113">
        <v>145.16999999999999</v>
      </c>
      <c r="N116" s="63">
        <v>6</v>
      </c>
      <c r="O116" s="113">
        <v>9.9</v>
      </c>
      <c r="P116" s="63">
        <v>1</v>
      </c>
      <c r="Q116" s="113">
        <v>7.0000000000000007E-2</v>
      </c>
      <c r="R116" s="63">
        <f t="shared" si="12"/>
        <v>98</v>
      </c>
      <c r="S116" s="113">
        <f t="shared" si="12"/>
        <v>177.14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162</v>
      </c>
      <c r="I117" s="113">
        <v>34.44</v>
      </c>
      <c r="J117" s="63">
        <v>210</v>
      </c>
      <c r="K117" s="113">
        <v>216.65</v>
      </c>
      <c r="L117" s="63">
        <v>175</v>
      </c>
      <c r="M117" s="113">
        <v>878.64</v>
      </c>
      <c r="N117" s="63">
        <v>16</v>
      </c>
      <c r="O117" s="113">
        <v>184.61</v>
      </c>
      <c r="P117" s="63">
        <v>4</v>
      </c>
      <c r="Q117" s="113">
        <v>1.24</v>
      </c>
      <c r="R117" s="63">
        <f t="shared" si="12"/>
        <v>567</v>
      </c>
      <c r="S117" s="113">
        <f t="shared" si="12"/>
        <v>1315.5800000000002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3</v>
      </c>
      <c r="I118" s="113">
        <v>0.46</v>
      </c>
      <c r="J118" s="63">
        <v>4</v>
      </c>
      <c r="K118" s="113">
        <v>7.57</v>
      </c>
      <c r="L118" s="63">
        <v>4</v>
      </c>
      <c r="M118" s="113">
        <v>21.61</v>
      </c>
      <c r="N118" s="63">
        <v>1</v>
      </c>
      <c r="O118" s="113">
        <v>4.72</v>
      </c>
      <c r="P118" s="63">
        <v>1</v>
      </c>
      <c r="Q118" s="113">
        <v>0.17</v>
      </c>
      <c r="R118" s="63">
        <f t="shared" si="12"/>
        <v>13</v>
      </c>
      <c r="S118" s="113">
        <f t="shared" si="12"/>
        <v>34.53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85</v>
      </c>
      <c r="I119" s="113">
        <v>12.87</v>
      </c>
      <c r="J119" s="63">
        <v>76</v>
      </c>
      <c r="K119" s="113">
        <v>33.840000000000003</v>
      </c>
      <c r="L119" s="63">
        <v>33</v>
      </c>
      <c r="M119" s="113">
        <v>152.5</v>
      </c>
      <c r="N119" s="63">
        <v>37</v>
      </c>
      <c r="O119" s="113">
        <v>188.15</v>
      </c>
      <c r="P119" s="63">
        <v>8</v>
      </c>
      <c r="Q119" s="113">
        <v>2.4700000000000002</v>
      </c>
      <c r="R119" s="63">
        <f t="shared" si="12"/>
        <v>239</v>
      </c>
      <c r="S119" s="113">
        <f t="shared" si="12"/>
        <v>389.83000000000004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179</v>
      </c>
      <c r="I120" s="113">
        <v>54.34</v>
      </c>
      <c r="J120" s="63">
        <v>47</v>
      </c>
      <c r="K120" s="113">
        <v>13.67</v>
      </c>
      <c r="L120" s="63">
        <v>49</v>
      </c>
      <c r="M120" s="113">
        <v>195.62</v>
      </c>
      <c r="N120" s="63">
        <v>144</v>
      </c>
      <c r="O120" s="113">
        <v>1570.57</v>
      </c>
      <c r="P120" s="63">
        <v>7</v>
      </c>
      <c r="Q120" s="113">
        <v>20.3</v>
      </c>
      <c r="R120" s="63">
        <f t="shared" si="12"/>
        <v>426</v>
      </c>
      <c r="S120" s="113">
        <f t="shared" si="12"/>
        <v>1854.4999999999998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34</v>
      </c>
      <c r="I121" s="113">
        <v>6.13</v>
      </c>
      <c r="J121" s="63">
        <v>7</v>
      </c>
      <c r="K121" s="113">
        <v>4.0999999999999996</v>
      </c>
      <c r="L121" s="63">
        <v>8</v>
      </c>
      <c r="M121" s="113">
        <v>12.33</v>
      </c>
      <c r="N121" s="63">
        <v>7</v>
      </c>
      <c r="O121" s="113">
        <v>42.62</v>
      </c>
      <c r="P121" s="63">
        <v>4</v>
      </c>
      <c r="Q121" s="113">
        <v>1.42</v>
      </c>
      <c r="R121" s="63">
        <f t="shared" si="12"/>
        <v>60</v>
      </c>
      <c r="S121" s="113">
        <f t="shared" si="12"/>
        <v>66.600000000000009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92</v>
      </c>
      <c r="I122" s="113">
        <v>46.7</v>
      </c>
      <c r="J122" s="63">
        <v>82</v>
      </c>
      <c r="K122" s="113">
        <v>87.88</v>
      </c>
      <c r="L122" s="63">
        <v>29</v>
      </c>
      <c r="M122" s="113">
        <v>43.86</v>
      </c>
      <c r="N122" s="63">
        <v>8</v>
      </c>
      <c r="O122" s="113">
        <v>3.66</v>
      </c>
      <c r="P122" s="63">
        <v>7</v>
      </c>
      <c r="Q122" s="113">
        <v>3.83</v>
      </c>
      <c r="R122" s="63">
        <f t="shared" si="12"/>
        <v>218</v>
      </c>
      <c r="S122" s="113">
        <f t="shared" si="12"/>
        <v>185.93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3</v>
      </c>
      <c r="I123" s="113">
        <v>0.79</v>
      </c>
      <c r="J123" s="63">
        <v>3</v>
      </c>
      <c r="K123" s="113">
        <v>2.1</v>
      </c>
      <c r="L123" s="63">
        <v>1</v>
      </c>
      <c r="M123" s="113">
        <v>0.3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12"/>
        <v>7</v>
      </c>
      <c r="S123" s="113">
        <f t="shared" si="12"/>
        <v>3.19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182</v>
      </c>
      <c r="I124" s="113">
        <v>55.07</v>
      </c>
      <c r="J124" s="63">
        <v>11</v>
      </c>
      <c r="K124" s="113">
        <v>4.01</v>
      </c>
      <c r="L124" s="63">
        <v>4</v>
      </c>
      <c r="M124" s="113">
        <v>7.27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12"/>
        <v>197</v>
      </c>
      <c r="S124" s="113">
        <f t="shared" si="12"/>
        <v>66.349999999999994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313</v>
      </c>
      <c r="I125" s="113">
        <v>119.72</v>
      </c>
      <c r="J125" s="63">
        <v>284</v>
      </c>
      <c r="K125" s="113">
        <v>411.86</v>
      </c>
      <c r="L125" s="63">
        <v>20</v>
      </c>
      <c r="M125" s="113">
        <v>116.55</v>
      </c>
      <c r="N125" s="63">
        <v>53</v>
      </c>
      <c r="O125" s="113">
        <v>983.04</v>
      </c>
      <c r="P125" s="63">
        <v>0</v>
      </c>
      <c r="Q125" s="113">
        <v>0</v>
      </c>
      <c r="R125" s="63">
        <f t="shared" si="12"/>
        <v>670</v>
      </c>
      <c r="S125" s="113">
        <f t="shared" si="12"/>
        <v>1631.17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13</v>
      </c>
      <c r="I126" s="113">
        <v>8.66</v>
      </c>
      <c r="J126" s="63">
        <v>9</v>
      </c>
      <c r="K126" s="113">
        <v>2.2400000000000002</v>
      </c>
      <c r="L126" s="63">
        <v>8</v>
      </c>
      <c r="M126" s="113">
        <v>3.11</v>
      </c>
      <c r="N126" s="63">
        <v>2</v>
      </c>
      <c r="O126" s="113">
        <v>0.66</v>
      </c>
      <c r="P126" s="63">
        <v>1</v>
      </c>
      <c r="Q126" s="113">
        <v>0.06</v>
      </c>
      <c r="R126" s="63">
        <f t="shared" si="12"/>
        <v>33</v>
      </c>
      <c r="S126" s="113">
        <f t="shared" si="12"/>
        <v>14.73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41</v>
      </c>
      <c r="I127" s="113">
        <v>11.2</v>
      </c>
      <c r="J127" s="63">
        <v>35</v>
      </c>
      <c r="K127" s="113">
        <v>41.35</v>
      </c>
      <c r="L127" s="63">
        <v>101</v>
      </c>
      <c r="M127" s="113">
        <v>708.52</v>
      </c>
      <c r="N127" s="63">
        <v>29</v>
      </c>
      <c r="O127" s="113">
        <v>162.04</v>
      </c>
      <c r="P127" s="63">
        <v>2</v>
      </c>
      <c r="Q127" s="113">
        <v>5.71</v>
      </c>
      <c r="R127" s="63">
        <f t="shared" si="12"/>
        <v>208</v>
      </c>
      <c r="S127" s="113">
        <f t="shared" si="12"/>
        <v>928.81999999999994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1</v>
      </c>
      <c r="I128" s="113">
        <v>0.05</v>
      </c>
      <c r="J128" s="63">
        <v>1</v>
      </c>
      <c r="K128" s="113">
        <v>0.32</v>
      </c>
      <c r="L128" s="63">
        <v>0</v>
      </c>
      <c r="M128" s="113">
        <v>0</v>
      </c>
      <c r="N128" s="63">
        <v>1</v>
      </c>
      <c r="O128" s="113">
        <v>31.51</v>
      </c>
      <c r="P128" s="63">
        <v>0</v>
      </c>
      <c r="Q128" s="113">
        <v>0</v>
      </c>
      <c r="R128" s="63">
        <f t="shared" si="12"/>
        <v>3</v>
      </c>
      <c r="S128" s="113">
        <f t="shared" si="12"/>
        <v>31.880000000000003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12"/>
        <v>0</v>
      </c>
      <c r="S129" s="113">
        <f t="shared" si="12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2</v>
      </c>
      <c r="K130" s="113">
        <v>0.69</v>
      </c>
      <c r="L130" s="63">
        <v>2</v>
      </c>
      <c r="M130" s="113">
        <v>1.58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12"/>
        <v>4</v>
      </c>
      <c r="S130" s="113">
        <f t="shared" si="12"/>
        <v>2.27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12"/>
        <v>0</v>
      </c>
      <c r="S131" s="113">
        <f t="shared" si="12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71</v>
      </c>
      <c r="I132" s="113">
        <v>29.34</v>
      </c>
      <c r="J132" s="63">
        <v>23</v>
      </c>
      <c r="K132" s="113">
        <v>23.26</v>
      </c>
      <c r="L132" s="63">
        <v>312</v>
      </c>
      <c r="M132" s="113">
        <v>14433.75</v>
      </c>
      <c r="N132" s="63">
        <v>66</v>
      </c>
      <c r="O132" s="113">
        <v>1649.1</v>
      </c>
      <c r="P132" s="63">
        <v>14</v>
      </c>
      <c r="Q132" s="113">
        <v>11.98</v>
      </c>
      <c r="R132" s="63">
        <f t="shared" si="12"/>
        <v>486</v>
      </c>
      <c r="S132" s="113">
        <f t="shared" si="12"/>
        <v>16147.43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43271</v>
      </c>
      <c r="I133" s="113">
        <v>8416.25</v>
      </c>
      <c r="J133" s="63">
        <v>17806</v>
      </c>
      <c r="K133" s="113">
        <v>3679.93</v>
      </c>
      <c r="L133" s="63">
        <v>1429</v>
      </c>
      <c r="M133" s="113">
        <v>903.34</v>
      </c>
      <c r="N133" s="63">
        <v>1836</v>
      </c>
      <c r="O133" s="113">
        <v>1283.68</v>
      </c>
      <c r="P133" s="63">
        <v>1055</v>
      </c>
      <c r="Q133" s="113">
        <v>602.53</v>
      </c>
      <c r="R133" s="63">
        <f t="shared" si="12"/>
        <v>65397</v>
      </c>
      <c r="S133" s="113">
        <f t="shared" si="12"/>
        <v>14885.730000000001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50372</v>
      </c>
      <c r="I134" s="115">
        <v>13470.12</v>
      </c>
      <c r="J134" s="114">
        <v>20882</v>
      </c>
      <c r="K134" s="115">
        <v>6571.01</v>
      </c>
      <c r="L134" s="114">
        <v>2257</v>
      </c>
      <c r="M134" s="115">
        <v>22882.49</v>
      </c>
      <c r="N134" s="114">
        <v>2469</v>
      </c>
      <c r="O134" s="115">
        <v>11810.04</v>
      </c>
      <c r="P134" s="114">
        <v>1097</v>
      </c>
      <c r="Q134" s="115">
        <v>689.78</v>
      </c>
      <c r="R134" s="114">
        <f>+H134+J134+L134+N134+P134</f>
        <v>77077</v>
      </c>
      <c r="S134" s="115">
        <f>SUM(S104:S133)</f>
        <v>55423.439999999995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1</v>
      </c>
      <c r="M135" s="113">
        <v>1.51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ref="R135:S146" si="13">+H135+J135+L135+N135+P135</f>
        <v>1</v>
      </c>
      <c r="S135" s="113">
        <f t="shared" si="13"/>
        <v>1.51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26</v>
      </c>
      <c r="I136" s="113">
        <v>46.66</v>
      </c>
      <c r="J136" s="63">
        <v>32</v>
      </c>
      <c r="K136" s="113">
        <v>93.12</v>
      </c>
      <c r="L136" s="63">
        <v>18</v>
      </c>
      <c r="M136" s="113">
        <v>135.04</v>
      </c>
      <c r="N136" s="63">
        <v>33</v>
      </c>
      <c r="O136" s="113">
        <v>444.96</v>
      </c>
      <c r="P136" s="63">
        <v>8</v>
      </c>
      <c r="Q136" s="113">
        <v>32.24</v>
      </c>
      <c r="R136" s="63">
        <f t="shared" si="13"/>
        <v>117</v>
      </c>
      <c r="S136" s="113">
        <f t="shared" si="13"/>
        <v>752.02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40</v>
      </c>
      <c r="I137" s="113">
        <v>2.85</v>
      </c>
      <c r="J137" s="63">
        <v>67</v>
      </c>
      <c r="K137" s="113">
        <v>208.91</v>
      </c>
      <c r="L137" s="63">
        <v>46</v>
      </c>
      <c r="M137" s="113">
        <v>543.48</v>
      </c>
      <c r="N137" s="63">
        <v>702</v>
      </c>
      <c r="O137" s="113">
        <v>9158.99</v>
      </c>
      <c r="P137" s="63">
        <v>17</v>
      </c>
      <c r="Q137" s="113">
        <v>26.25</v>
      </c>
      <c r="R137" s="63">
        <f t="shared" si="13"/>
        <v>872</v>
      </c>
      <c r="S137" s="113">
        <f t="shared" si="13"/>
        <v>9940.48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23</v>
      </c>
      <c r="I138" s="113">
        <v>31.04</v>
      </c>
      <c r="J138" s="63">
        <v>22</v>
      </c>
      <c r="K138" s="113">
        <v>50.42</v>
      </c>
      <c r="L138" s="63">
        <v>5</v>
      </c>
      <c r="M138" s="113">
        <v>18.93</v>
      </c>
      <c r="N138" s="63">
        <v>19</v>
      </c>
      <c r="O138" s="113">
        <v>198.89</v>
      </c>
      <c r="P138" s="63">
        <v>5</v>
      </c>
      <c r="Q138" s="113">
        <v>21.73</v>
      </c>
      <c r="R138" s="63">
        <f t="shared" si="13"/>
        <v>74</v>
      </c>
      <c r="S138" s="113">
        <f t="shared" si="13"/>
        <v>321.01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165</v>
      </c>
      <c r="I139" s="113">
        <v>11.26</v>
      </c>
      <c r="J139" s="63">
        <v>372</v>
      </c>
      <c r="K139" s="113">
        <v>91.65</v>
      </c>
      <c r="L139" s="63">
        <v>75</v>
      </c>
      <c r="M139" s="113">
        <v>70.069999999999993</v>
      </c>
      <c r="N139" s="63">
        <v>184</v>
      </c>
      <c r="O139" s="113">
        <v>1651.72</v>
      </c>
      <c r="P139" s="63">
        <v>48</v>
      </c>
      <c r="Q139" s="113">
        <v>19.190000000000001</v>
      </c>
      <c r="R139" s="63">
        <f t="shared" si="13"/>
        <v>844</v>
      </c>
      <c r="S139" s="113">
        <f t="shared" si="13"/>
        <v>1843.89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3396</v>
      </c>
      <c r="I140" s="113">
        <v>1120.05</v>
      </c>
      <c r="J140" s="63">
        <v>3607</v>
      </c>
      <c r="K140" s="113">
        <v>7213.78</v>
      </c>
      <c r="L140" s="63">
        <v>107</v>
      </c>
      <c r="M140" s="113">
        <v>95.91</v>
      </c>
      <c r="N140" s="63">
        <v>170</v>
      </c>
      <c r="O140" s="113">
        <v>1358.43</v>
      </c>
      <c r="P140" s="63">
        <v>3</v>
      </c>
      <c r="Q140" s="113">
        <v>1.61</v>
      </c>
      <c r="R140" s="63">
        <f t="shared" si="13"/>
        <v>7283</v>
      </c>
      <c r="S140" s="113">
        <f t="shared" si="13"/>
        <v>9789.7800000000007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219</v>
      </c>
      <c r="I141" s="113">
        <v>57.46</v>
      </c>
      <c r="J141" s="63">
        <v>470</v>
      </c>
      <c r="K141" s="113">
        <v>324.66000000000003</v>
      </c>
      <c r="L141" s="63">
        <v>50</v>
      </c>
      <c r="M141" s="113">
        <v>474.78</v>
      </c>
      <c r="N141" s="63">
        <v>316</v>
      </c>
      <c r="O141" s="113">
        <v>2322.02</v>
      </c>
      <c r="P141" s="63">
        <v>15</v>
      </c>
      <c r="Q141" s="113">
        <v>7.06</v>
      </c>
      <c r="R141" s="63">
        <f t="shared" si="13"/>
        <v>1070</v>
      </c>
      <c r="S141" s="113">
        <f t="shared" si="13"/>
        <v>3185.98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171</v>
      </c>
      <c r="I142" s="113">
        <v>272.73</v>
      </c>
      <c r="J142" s="63">
        <v>108</v>
      </c>
      <c r="K142" s="113">
        <v>210.15</v>
      </c>
      <c r="L142" s="63">
        <v>67</v>
      </c>
      <c r="M142" s="113">
        <v>594.48</v>
      </c>
      <c r="N142" s="63">
        <v>66</v>
      </c>
      <c r="O142" s="113">
        <v>455.37</v>
      </c>
      <c r="P142" s="63">
        <v>9</v>
      </c>
      <c r="Q142" s="113">
        <v>7.49</v>
      </c>
      <c r="R142" s="63">
        <f t="shared" si="13"/>
        <v>421</v>
      </c>
      <c r="S142" s="113">
        <f t="shared" si="13"/>
        <v>1540.22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51</v>
      </c>
      <c r="I143" s="113">
        <v>32.5</v>
      </c>
      <c r="J143" s="63">
        <v>162</v>
      </c>
      <c r="K143" s="113">
        <v>454</v>
      </c>
      <c r="L143" s="63">
        <v>43</v>
      </c>
      <c r="M143" s="113">
        <v>224.37</v>
      </c>
      <c r="N143" s="63">
        <v>670</v>
      </c>
      <c r="O143" s="113">
        <v>6568.59</v>
      </c>
      <c r="P143" s="63">
        <v>56</v>
      </c>
      <c r="Q143" s="113">
        <v>248.9</v>
      </c>
      <c r="R143" s="63">
        <f t="shared" si="13"/>
        <v>982</v>
      </c>
      <c r="S143" s="113">
        <f t="shared" si="13"/>
        <v>7528.36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1260</v>
      </c>
      <c r="I144" s="113">
        <v>968.7</v>
      </c>
      <c r="J144" s="63">
        <v>438</v>
      </c>
      <c r="K144" s="113">
        <v>145.83000000000001</v>
      </c>
      <c r="L144" s="63">
        <v>14</v>
      </c>
      <c r="M144" s="113">
        <v>7.82</v>
      </c>
      <c r="N144" s="63">
        <v>45</v>
      </c>
      <c r="O144" s="113">
        <v>369.86</v>
      </c>
      <c r="P144" s="63">
        <v>42</v>
      </c>
      <c r="Q144" s="113">
        <v>126</v>
      </c>
      <c r="R144" s="63">
        <f t="shared" si="13"/>
        <v>1799</v>
      </c>
      <c r="S144" s="113">
        <f t="shared" si="13"/>
        <v>1618.21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41</v>
      </c>
      <c r="I145" s="113">
        <v>45</v>
      </c>
      <c r="J145" s="63">
        <v>57</v>
      </c>
      <c r="K145" s="113">
        <v>189.71</v>
      </c>
      <c r="L145" s="63">
        <v>5</v>
      </c>
      <c r="M145" s="113">
        <v>63.94</v>
      </c>
      <c r="N145" s="63">
        <v>47</v>
      </c>
      <c r="O145" s="113">
        <v>1130.53</v>
      </c>
      <c r="P145" s="63">
        <v>3</v>
      </c>
      <c r="Q145" s="113">
        <v>1.74</v>
      </c>
      <c r="R145" s="63">
        <f t="shared" si="13"/>
        <v>153</v>
      </c>
      <c r="S145" s="113">
        <f t="shared" si="13"/>
        <v>1430.9199999999998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130</v>
      </c>
      <c r="I146" s="113">
        <v>86.33</v>
      </c>
      <c r="J146" s="63">
        <v>237</v>
      </c>
      <c r="K146" s="113">
        <v>90.99</v>
      </c>
      <c r="L146" s="63">
        <v>36</v>
      </c>
      <c r="M146" s="113">
        <v>31.4</v>
      </c>
      <c r="N146" s="63">
        <v>23</v>
      </c>
      <c r="O146" s="113">
        <v>105.74</v>
      </c>
      <c r="P146" s="63">
        <v>5</v>
      </c>
      <c r="Q146" s="113">
        <v>6.59</v>
      </c>
      <c r="R146" s="63">
        <f t="shared" si="13"/>
        <v>431</v>
      </c>
      <c r="S146" s="113">
        <f t="shared" si="13"/>
        <v>321.04999999999995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5267</v>
      </c>
      <c r="I147" s="115">
        <v>2674.5800000000004</v>
      </c>
      <c r="J147" s="114">
        <v>5096</v>
      </c>
      <c r="K147" s="115">
        <v>9073.2199999999993</v>
      </c>
      <c r="L147" s="114">
        <v>436</v>
      </c>
      <c r="M147" s="115">
        <v>2261.73</v>
      </c>
      <c r="N147" s="114">
        <v>2071</v>
      </c>
      <c r="O147" s="115">
        <v>23765.100000000002</v>
      </c>
      <c r="P147" s="114">
        <v>197</v>
      </c>
      <c r="Q147" s="115">
        <v>498.8</v>
      </c>
      <c r="R147" s="114">
        <f>+H147+J147+L147+N147+P147</f>
        <v>13067</v>
      </c>
      <c r="S147" s="115">
        <f>SUM(S135:S146)</f>
        <v>38273.43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1</v>
      </c>
      <c r="I148" s="113">
        <v>0.18</v>
      </c>
      <c r="J148" s="63">
        <v>4</v>
      </c>
      <c r="K148" s="113">
        <v>0.25</v>
      </c>
      <c r="L148" s="63">
        <v>21</v>
      </c>
      <c r="M148" s="113">
        <v>378.07</v>
      </c>
      <c r="N148" s="63">
        <v>3</v>
      </c>
      <c r="O148" s="113">
        <v>24.32</v>
      </c>
      <c r="P148" s="63">
        <v>1</v>
      </c>
      <c r="Q148" s="113">
        <v>0.94</v>
      </c>
      <c r="R148" s="63">
        <f t="shared" ref="R148:S153" si="14">+H148+J148+L148+N148+P148</f>
        <v>30</v>
      </c>
      <c r="S148" s="113">
        <f t="shared" si="14"/>
        <v>403.76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1</v>
      </c>
      <c r="I149" s="113">
        <v>0.7</v>
      </c>
      <c r="J149" s="63">
        <v>1</v>
      </c>
      <c r="K149" s="113">
        <v>0.06</v>
      </c>
      <c r="L149" s="63">
        <v>8</v>
      </c>
      <c r="M149" s="113">
        <v>179.71</v>
      </c>
      <c r="N149" s="63">
        <v>33</v>
      </c>
      <c r="O149" s="113">
        <v>937.13</v>
      </c>
      <c r="P149" s="63">
        <v>0</v>
      </c>
      <c r="Q149" s="113">
        <v>0</v>
      </c>
      <c r="R149" s="63">
        <f t="shared" si="14"/>
        <v>43</v>
      </c>
      <c r="S149" s="113">
        <f t="shared" si="14"/>
        <v>1117.5999999999999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49</v>
      </c>
      <c r="I150" s="113">
        <v>35.479999999999997</v>
      </c>
      <c r="J150" s="63">
        <v>72</v>
      </c>
      <c r="K150" s="113">
        <v>28.37</v>
      </c>
      <c r="L150" s="63">
        <v>62</v>
      </c>
      <c r="M150" s="113">
        <v>770.96</v>
      </c>
      <c r="N150" s="63">
        <v>277</v>
      </c>
      <c r="O150" s="113">
        <v>4687.33</v>
      </c>
      <c r="P150" s="63">
        <v>0</v>
      </c>
      <c r="Q150" s="113">
        <v>0</v>
      </c>
      <c r="R150" s="63">
        <f t="shared" si="14"/>
        <v>460</v>
      </c>
      <c r="S150" s="113">
        <f t="shared" si="14"/>
        <v>5522.14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1</v>
      </c>
      <c r="K151" s="113">
        <v>1.43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14"/>
        <v>1</v>
      </c>
      <c r="S151" s="113">
        <f t="shared" si="14"/>
        <v>1.43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1</v>
      </c>
      <c r="K152" s="113">
        <v>0.22</v>
      </c>
      <c r="L152" s="63">
        <v>2</v>
      </c>
      <c r="M152" s="113">
        <v>11.24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14"/>
        <v>3</v>
      </c>
      <c r="S152" s="113">
        <f t="shared" si="14"/>
        <v>11.46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16</v>
      </c>
      <c r="I153" s="113">
        <v>6.17</v>
      </c>
      <c r="J153" s="63">
        <v>10</v>
      </c>
      <c r="K153" s="113">
        <v>2.0299999999999998</v>
      </c>
      <c r="L153" s="63">
        <v>2</v>
      </c>
      <c r="M153" s="113">
        <v>6.47</v>
      </c>
      <c r="N153" s="63">
        <v>77</v>
      </c>
      <c r="O153" s="113">
        <v>726.83</v>
      </c>
      <c r="P153" s="63">
        <v>2</v>
      </c>
      <c r="Q153" s="113">
        <v>3.52</v>
      </c>
      <c r="R153" s="63">
        <f t="shared" si="14"/>
        <v>107</v>
      </c>
      <c r="S153" s="113">
        <f t="shared" si="14"/>
        <v>745.02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67</v>
      </c>
      <c r="I154" s="115">
        <v>42.53</v>
      </c>
      <c r="J154" s="114">
        <v>89</v>
      </c>
      <c r="K154" s="115">
        <v>32.36</v>
      </c>
      <c r="L154" s="114">
        <v>93</v>
      </c>
      <c r="M154" s="115">
        <v>1346.45</v>
      </c>
      <c r="N154" s="114">
        <v>374</v>
      </c>
      <c r="O154" s="115">
        <v>6375.61</v>
      </c>
      <c r="P154" s="114">
        <v>3</v>
      </c>
      <c r="Q154" s="115">
        <v>4.46</v>
      </c>
      <c r="R154" s="114">
        <f>+H154+J154+L154+N154+P154</f>
        <v>626</v>
      </c>
      <c r="S154" s="115">
        <f>SUM(S148:S153)</f>
        <v>7801.41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21243</v>
      </c>
      <c r="I155" s="113">
        <v>29324.28</v>
      </c>
      <c r="J155" s="63">
        <v>8366</v>
      </c>
      <c r="K155" s="113">
        <v>9950.4599999999991</v>
      </c>
      <c r="L155" s="63">
        <v>1617</v>
      </c>
      <c r="M155" s="113">
        <v>6224.4</v>
      </c>
      <c r="N155" s="63">
        <v>2319</v>
      </c>
      <c r="O155" s="113">
        <v>19670.22</v>
      </c>
      <c r="P155" s="63">
        <v>509</v>
      </c>
      <c r="Q155" s="113">
        <v>1105.1600000000001</v>
      </c>
      <c r="R155" s="63">
        <f>+H155+J155+L155+N155+P155</f>
        <v>34054</v>
      </c>
      <c r="S155" s="113">
        <f>+I155+K155+M155+O155+Q155</f>
        <v>66274.52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21243</v>
      </c>
      <c r="I156" s="115">
        <v>29324.28</v>
      </c>
      <c r="J156" s="114">
        <v>8366</v>
      </c>
      <c r="K156" s="115">
        <v>9950.4599999999991</v>
      </c>
      <c r="L156" s="114">
        <v>1617</v>
      </c>
      <c r="M156" s="115">
        <v>6224.4</v>
      </c>
      <c r="N156" s="114">
        <v>2319</v>
      </c>
      <c r="O156" s="115">
        <v>19670.22</v>
      </c>
      <c r="P156" s="114">
        <v>509</v>
      </c>
      <c r="Q156" s="115">
        <v>1105.1600000000001</v>
      </c>
      <c r="R156" s="114">
        <f>+H156+J156+L156+N156+P156</f>
        <v>34054</v>
      </c>
      <c r="S156" s="115">
        <f>SUM(S155)</f>
        <v>66274.52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ref="R157:S161" si="15">+H157+J157+L157+N157+P157</f>
        <v>0</v>
      </c>
      <c r="S157" s="113">
        <f t="shared" si="15"/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2</v>
      </c>
      <c r="I158" s="113">
        <v>0.55000000000000004</v>
      </c>
      <c r="J158" s="63">
        <v>3</v>
      </c>
      <c r="K158" s="113">
        <v>4.43</v>
      </c>
      <c r="L158" s="63">
        <v>0</v>
      </c>
      <c r="M158" s="113">
        <v>0</v>
      </c>
      <c r="N158" s="63">
        <v>2</v>
      </c>
      <c r="O158" s="113">
        <v>11.25</v>
      </c>
      <c r="P158" s="63">
        <v>0</v>
      </c>
      <c r="Q158" s="113">
        <v>0</v>
      </c>
      <c r="R158" s="63">
        <f t="shared" ref="R158" si="16">+H158+J158+L158+N158+P158</f>
        <v>7</v>
      </c>
      <c r="S158" s="113">
        <f t="shared" ref="S158" si="17">+I158+K158+M158+O158+Q158</f>
        <v>16.23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2</v>
      </c>
      <c r="I159" s="113">
        <v>0.2</v>
      </c>
      <c r="J159" s="63">
        <v>1</v>
      </c>
      <c r="K159" s="113">
        <v>0.21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15"/>
        <v>3</v>
      </c>
      <c r="S159" s="113">
        <f t="shared" si="15"/>
        <v>0.41000000000000003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101</v>
      </c>
      <c r="I160" s="113">
        <v>107.3</v>
      </c>
      <c r="J160" s="63">
        <v>76</v>
      </c>
      <c r="K160" s="113">
        <v>113.76</v>
      </c>
      <c r="L160" s="63">
        <v>48</v>
      </c>
      <c r="M160" s="113">
        <v>140.58000000000001</v>
      </c>
      <c r="N160" s="63">
        <v>91</v>
      </c>
      <c r="O160" s="113">
        <v>226.47</v>
      </c>
      <c r="P160" s="63">
        <v>10</v>
      </c>
      <c r="Q160" s="113">
        <v>24.21</v>
      </c>
      <c r="R160" s="63">
        <f t="shared" si="15"/>
        <v>326</v>
      </c>
      <c r="S160" s="113">
        <f t="shared" si="15"/>
        <v>612.32000000000005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2</v>
      </c>
      <c r="I161" s="113">
        <v>1.27</v>
      </c>
      <c r="J161" s="63">
        <v>2</v>
      </c>
      <c r="K161" s="113">
        <v>0.12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15"/>
        <v>4</v>
      </c>
      <c r="S161" s="113">
        <f t="shared" si="15"/>
        <v>1.3900000000000001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1169</v>
      </c>
      <c r="I162" s="113">
        <v>734.91</v>
      </c>
      <c r="J162" s="63">
        <v>353</v>
      </c>
      <c r="K162" s="113">
        <v>171.11</v>
      </c>
      <c r="L162" s="63">
        <v>149</v>
      </c>
      <c r="M162" s="113">
        <v>172.16</v>
      </c>
      <c r="N162" s="63">
        <v>71</v>
      </c>
      <c r="O162" s="113">
        <v>182.98</v>
      </c>
      <c r="P162" s="63">
        <v>69</v>
      </c>
      <c r="Q162" s="113">
        <v>60.08</v>
      </c>
      <c r="R162" s="63">
        <f t="shared" ref="R162" si="18">+H162+J162+L162+N162+P162</f>
        <v>1811</v>
      </c>
      <c r="S162" s="113">
        <f t="shared" ref="S162" si="19">+I162+K162+M162+O162+Q162</f>
        <v>1321.24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1273</v>
      </c>
      <c r="I163" s="115">
        <v>844.23</v>
      </c>
      <c r="J163" s="114">
        <v>433</v>
      </c>
      <c r="K163" s="115">
        <v>289.63</v>
      </c>
      <c r="L163" s="114">
        <v>197</v>
      </c>
      <c r="M163" s="115">
        <v>312.74</v>
      </c>
      <c r="N163" s="114">
        <v>163</v>
      </c>
      <c r="O163" s="115">
        <v>420.7</v>
      </c>
      <c r="P163" s="114">
        <v>79</v>
      </c>
      <c r="Q163" s="115">
        <v>84.29</v>
      </c>
      <c r="R163" s="114">
        <f>+H163+J163+L163+N163+P163</f>
        <v>2145</v>
      </c>
      <c r="S163" s="115">
        <f>SUM(S157:S162)</f>
        <v>1951.5900000000001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76293</v>
      </c>
      <c r="I164" s="115">
        <v>147445.88</v>
      </c>
      <c r="J164" s="116">
        <v>39010</v>
      </c>
      <c r="K164" s="115">
        <v>154560.01</v>
      </c>
      <c r="L164" s="116">
        <v>8650</v>
      </c>
      <c r="M164" s="115">
        <v>126787.48</v>
      </c>
      <c r="N164" s="116">
        <v>17802</v>
      </c>
      <c r="O164" s="115">
        <v>601281.37</v>
      </c>
      <c r="P164" s="116">
        <v>3585</v>
      </c>
      <c r="Q164" s="115">
        <v>15378.24</v>
      </c>
      <c r="R164" s="116">
        <f>+H164+J164+L164+N164+P164</f>
        <v>145340</v>
      </c>
      <c r="S164" s="115">
        <f>+S163+S156+S154+S147+S134+S103+S95+S93</f>
        <v>1045452.98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89296</v>
      </c>
      <c r="I165" s="118">
        <v>723324.5</v>
      </c>
      <c r="J165" s="117">
        <v>42563</v>
      </c>
      <c r="K165" s="118">
        <v>452859.01</v>
      </c>
      <c r="L165" s="117">
        <v>10396</v>
      </c>
      <c r="M165" s="118">
        <v>333892.62</v>
      </c>
      <c r="N165" s="117">
        <v>23722</v>
      </c>
      <c r="O165" s="118">
        <v>2009148.28</v>
      </c>
      <c r="P165" s="117">
        <v>4872</v>
      </c>
      <c r="Q165" s="118">
        <v>88888.01</v>
      </c>
      <c r="R165" s="117">
        <f>+H165+J165+L165+N165+P165</f>
        <v>170849</v>
      </c>
      <c r="S165" s="118">
        <f>+S164+S82</f>
        <v>3608112.42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30</v>
      </c>
      <c r="I166" s="113">
        <v>9.19</v>
      </c>
      <c r="J166" s="63">
        <v>41</v>
      </c>
      <c r="K166" s="113">
        <v>15.44</v>
      </c>
      <c r="L166" s="63">
        <v>24</v>
      </c>
      <c r="M166" s="113">
        <v>17.91</v>
      </c>
      <c r="N166" s="63">
        <v>83</v>
      </c>
      <c r="O166" s="113">
        <v>90.34</v>
      </c>
      <c r="P166" s="63">
        <v>7</v>
      </c>
      <c r="Q166" s="113">
        <v>6.12</v>
      </c>
      <c r="R166" s="63">
        <f t="shared" ref="R166:S179" si="20">+H166+J166+L166+N166+P166</f>
        <v>185</v>
      </c>
      <c r="S166" s="113">
        <f t="shared" si="20"/>
        <v>139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5</v>
      </c>
      <c r="I167" s="113">
        <v>70.150000000000006</v>
      </c>
      <c r="J167" s="63">
        <v>2</v>
      </c>
      <c r="K167" s="113">
        <v>0.7</v>
      </c>
      <c r="L167" s="63">
        <v>0</v>
      </c>
      <c r="M167" s="113">
        <v>0</v>
      </c>
      <c r="N167" s="63">
        <v>6</v>
      </c>
      <c r="O167" s="113">
        <v>37.35</v>
      </c>
      <c r="P167" s="63">
        <v>0</v>
      </c>
      <c r="Q167" s="113">
        <v>0</v>
      </c>
      <c r="R167" s="63">
        <f t="shared" si="20"/>
        <v>13</v>
      </c>
      <c r="S167" s="113">
        <f t="shared" si="20"/>
        <v>108.20000000000002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3</v>
      </c>
      <c r="I168" s="113">
        <v>13.66</v>
      </c>
      <c r="J168" s="63">
        <v>4</v>
      </c>
      <c r="K168" s="113">
        <v>6.04</v>
      </c>
      <c r="L168" s="63">
        <v>1</v>
      </c>
      <c r="M168" s="113">
        <v>0.68</v>
      </c>
      <c r="N168" s="63">
        <v>20</v>
      </c>
      <c r="O168" s="113">
        <v>373.4</v>
      </c>
      <c r="P168" s="63">
        <v>4</v>
      </c>
      <c r="Q168" s="113">
        <v>14.6</v>
      </c>
      <c r="R168" s="63">
        <f t="shared" si="20"/>
        <v>32</v>
      </c>
      <c r="S168" s="113">
        <f t="shared" si="20"/>
        <v>408.38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23</v>
      </c>
      <c r="I169" s="113">
        <v>82.34</v>
      </c>
      <c r="J169" s="63">
        <v>59</v>
      </c>
      <c r="K169" s="113">
        <v>609.34</v>
      </c>
      <c r="L169" s="63">
        <v>2</v>
      </c>
      <c r="M169" s="113">
        <v>0.59</v>
      </c>
      <c r="N169" s="63">
        <v>121</v>
      </c>
      <c r="O169" s="113">
        <v>3235.94</v>
      </c>
      <c r="P169" s="63">
        <v>9</v>
      </c>
      <c r="Q169" s="113">
        <v>45</v>
      </c>
      <c r="R169" s="63">
        <f t="shared" si="20"/>
        <v>214</v>
      </c>
      <c r="S169" s="113">
        <f t="shared" si="20"/>
        <v>3973.21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77</v>
      </c>
      <c r="I170" s="113">
        <v>135.71</v>
      </c>
      <c r="J170" s="63">
        <v>70</v>
      </c>
      <c r="K170" s="113">
        <v>280.69</v>
      </c>
      <c r="L170" s="63">
        <v>1</v>
      </c>
      <c r="M170" s="113">
        <v>0.2</v>
      </c>
      <c r="N170" s="63">
        <v>3</v>
      </c>
      <c r="O170" s="113">
        <v>4.33</v>
      </c>
      <c r="P170" s="63">
        <v>0</v>
      </c>
      <c r="Q170" s="113">
        <v>0</v>
      </c>
      <c r="R170" s="63">
        <f t="shared" si="20"/>
        <v>151</v>
      </c>
      <c r="S170" s="113">
        <f t="shared" si="20"/>
        <v>420.92999999999995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24</v>
      </c>
      <c r="I171" s="113">
        <v>20.32</v>
      </c>
      <c r="J171" s="63">
        <v>8</v>
      </c>
      <c r="K171" s="113">
        <v>19.77</v>
      </c>
      <c r="L171" s="63">
        <v>1</v>
      </c>
      <c r="M171" s="113">
        <v>0.5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20"/>
        <v>33</v>
      </c>
      <c r="S171" s="113">
        <f t="shared" si="20"/>
        <v>40.590000000000003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9</v>
      </c>
      <c r="I172" s="113">
        <v>42.05</v>
      </c>
      <c r="J172" s="63">
        <v>14</v>
      </c>
      <c r="K172" s="113">
        <v>28.48</v>
      </c>
      <c r="L172" s="63">
        <v>91</v>
      </c>
      <c r="M172" s="113">
        <v>2315.06</v>
      </c>
      <c r="N172" s="63">
        <v>116</v>
      </c>
      <c r="O172" s="113">
        <v>1312.29</v>
      </c>
      <c r="P172" s="63">
        <v>7</v>
      </c>
      <c r="Q172" s="113">
        <v>12.42</v>
      </c>
      <c r="R172" s="63">
        <f t="shared" si="20"/>
        <v>237</v>
      </c>
      <c r="S172" s="113">
        <f t="shared" si="20"/>
        <v>3710.3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22</v>
      </c>
      <c r="I173" s="113">
        <v>84.01</v>
      </c>
      <c r="J173" s="63">
        <v>51</v>
      </c>
      <c r="K173" s="113">
        <v>304.89</v>
      </c>
      <c r="L173" s="63">
        <v>197</v>
      </c>
      <c r="M173" s="113">
        <v>2270.92</v>
      </c>
      <c r="N173" s="63">
        <v>254</v>
      </c>
      <c r="O173" s="113">
        <v>7135.2</v>
      </c>
      <c r="P173" s="63">
        <v>115</v>
      </c>
      <c r="Q173" s="113">
        <v>1796.52</v>
      </c>
      <c r="R173" s="63">
        <f t="shared" si="20"/>
        <v>639</v>
      </c>
      <c r="S173" s="113">
        <f t="shared" si="20"/>
        <v>11591.54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529</v>
      </c>
      <c r="I174" s="113">
        <v>2600.2600000000002</v>
      </c>
      <c r="J174" s="63">
        <v>306</v>
      </c>
      <c r="K174" s="113">
        <v>5244.38</v>
      </c>
      <c r="L174" s="63">
        <v>188</v>
      </c>
      <c r="M174" s="113">
        <v>2407.4499999999998</v>
      </c>
      <c r="N174" s="63">
        <v>1054</v>
      </c>
      <c r="O174" s="113">
        <v>27484.28</v>
      </c>
      <c r="P174" s="63">
        <v>120</v>
      </c>
      <c r="Q174" s="113">
        <v>1304.3900000000001</v>
      </c>
      <c r="R174" s="63">
        <f t="shared" si="20"/>
        <v>2197</v>
      </c>
      <c r="S174" s="113">
        <f t="shared" si="20"/>
        <v>39040.759999999995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252</v>
      </c>
      <c r="I175" s="113">
        <v>545.79</v>
      </c>
      <c r="J175" s="63">
        <v>280</v>
      </c>
      <c r="K175" s="113">
        <v>826.16</v>
      </c>
      <c r="L175" s="63">
        <v>64</v>
      </c>
      <c r="M175" s="113">
        <v>494.16</v>
      </c>
      <c r="N175" s="63">
        <v>47</v>
      </c>
      <c r="O175" s="113">
        <v>497.96</v>
      </c>
      <c r="P175" s="63">
        <v>11</v>
      </c>
      <c r="Q175" s="113">
        <v>27.43</v>
      </c>
      <c r="R175" s="63">
        <f t="shared" si="20"/>
        <v>654</v>
      </c>
      <c r="S175" s="113">
        <f t="shared" si="20"/>
        <v>2391.4999999999995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12</v>
      </c>
      <c r="I176" s="113">
        <v>63.49</v>
      </c>
      <c r="J176" s="63">
        <v>19</v>
      </c>
      <c r="K176" s="113">
        <v>25.26</v>
      </c>
      <c r="L176" s="63">
        <v>5</v>
      </c>
      <c r="M176" s="113">
        <v>3.99</v>
      </c>
      <c r="N176" s="63">
        <v>17</v>
      </c>
      <c r="O176" s="113">
        <v>240.24</v>
      </c>
      <c r="P176" s="63">
        <v>1</v>
      </c>
      <c r="Q176" s="113">
        <v>0.22</v>
      </c>
      <c r="R176" s="63">
        <f t="shared" si="20"/>
        <v>54</v>
      </c>
      <c r="S176" s="113">
        <f t="shared" si="20"/>
        <v>333.20000000000005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20"/>
        <v>0</v>
      </c>
      <c r="S177" s="113">
        <f t="shared" si="20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607</v>
      </c>
      <c r="I178" s="113">
        <v>2135.39</v>
      </c>
      <c r="J178" s="63">
        <v>244</v>
      </c>
      <c r="K178" s="113">
        <v>797.81</v>
      </c>
      <c r="L178" s="63">
        <v>64</v>
      </c>
      <c r="M178" s="113">
        <v>394.84</v>
      </c>
      <c r="N178" s="63">
        <v>41</v>
      </c>
      <c r="O178" s="113">
        <v>219.53</v>
      </c>
      <c r="P178" s="63">
        <v>4</v>
      </c>
      <c r="Q178" s="113">
        <v>3.76</v>
      </c>
      <c r="R178" s="63">
        <f t="shared" si="20"/>
        <v>960</v>
      </c>
      <c r="S178" s="113">
        <f t="shared" si="20"/>
        <v>3551.3300000000004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391</v>
      </c>
      <c r="I179" s="113">
        <v>1547.46</v>
      </c>
      <c r="J179" s="63">
        <v>278</v>
      </c>
      <c r="K179" s="113">
        <v>2131.02</v>
      </c>
      <c r="L179" s="63">
        <v>65</v>
      </c>
      <c r="M179" s="113">
        <v>995.46</v>
      </c>
      <c r="N179" s="63">
        <v>20</v>
      </c>
      <c r="O179" s="113">
        <v>397.65</v>
      </c>
      <c r="P179" s="63">
        <v>4</v>
      </c>
      <c r="Q179" s="113">
        <v>17.62</v>
      </c>
      <c r="R179" s="63">
        <f t="shared" si="20"/>
        <v>758</v>
      </c>
      <c r="S179" s="113">
        <f t="shared" si="20"/>
        <v>5089.21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1328</v>
      </c>
      <c r="I180" s="115">
        <v>7349.82</v>
      </c>
      <c r="J180" s="114">
        <v>969</v>
      </c>
      <c r="K180" s="115">
        <v>10289.98</v>
      </c>
      <c r="L180" s="114">
        <v>396</v>
      </c>
      <c r="M180" s="115">
        <v>8901.76</v>
      </c>
      <c r="N180" s="114">
        <v>1347</v>
      </c>
      <c r="O180" s="115">
        <v>41028.51</v>
      </c>
      <c r="P180" s="114">
        <v>240</v>
      </c>
      <c r="Q180" s="115">
        <v>3228.08</v>
      </c>
      <c r="R180" s="114">
        <f>+H180+J180+L180+N180+P180</f>
        <v>4280</v>
      </c>
      <c r="S180" s="115">
        <f>SUM(S166:S179)</f>
        <v>70798.149999999994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4</v>
      </c>
      <c r="I181" s="113">
        <v>0.4</v>
      </c>
      <c r="J181" s="63">
        <v>2</v>
      </c>
      <c r="K181" s="113">
        <v>3.83</v>
      </c>
      <c r="L181" s="63">
        <v>2</v>
      </c>
      <c r="M181" s="113">
        <v>1.54</v>
      </c>
      <c r="N181" s="63">
        <v>18</v>
      </c>
      <c r="O181" s="113">
        <v>7.7</v>
      </c>
      <c r="P181" s="63">
        <v>0</v>
      </c>
      <c r="Q181" s="113">
        <v>0</v>
      </c>
      <c r="R181" s="63">
        <f t="shared" ref="R181:S183" si="21">+H181+J181+L181+N181+P181</f>
        <v>26</v>
      </c>
      <c r="S181" s="113">
        <f t="shared" si="21"/>
        <v>13.47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11374</v>
      </c>
      <c r="I182" s="113">
        <v>16017.39</v>
      </c>
      <c r="J182" s="63">
        <v>4455</v>
      </c>
      <c r="K182" s="113">
        <v>10296.950000000001</v>
      </c>
      <c r="L182" s="63">
        <v>1470</v>
      </c>
      <c r="M182" s="113">
        <v>2783.79</v>
      </c>
      <c r="N182" s="63">
        <v>1577</v>
      </c>
      <c r="O182" s="113">
        <v>7783.32</v>
      </c>
      <c r="P182" s="63">
        <v>662</v>
      </c>
      <c r="Q182" s="113">
        <v>3115.71</v>
      </c>
      <c r="R182" s="63">
        <f t="shared" si="21"/>
        <v>19538</v>
      </c>
      <c r="S182" s="113">
        <f t="shared" si="21"/>
        <v>39997.159999999996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154</v>
      </c>
      <c r="I183" s="113">
        <v>192.91</v>
      </c>
      <c r="J183" s="63">
        <v>89</v>
      </c>
      <c r="K183" s="113">
        <v>713.81</v>
      </c>
      <c r="L183" s="63">
        <v>66</v>
      </c>
      <c r="M183" s="113">
        <v>386.04</v>
      </c>
      <c r="N183" s="63">
        <v>70</v>
      </c>
      <c r="O183" s="113">
        <v>430.17</v>
      </c>
      <c r="P183" s="63">
        <v>20</v>
      </c>
      <c r="Q183" s="113">
        <v>254.38</v>
      </c>
      <c r="R183" s="63">
        <f t="shared" si="21"/>
        <v>399</v>
      </c>
      <c r="S183" s="113">
        <f t="shared" si="21"/>
        <v>1977.31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11451</v>
      </c>
      <c r="I184" s="115">
        <v>16210.7</v>
      </c>
      <c r="J184" s="116">
        <v>4527</v>
      </c>
      <c r="K184" s="115">
        <v>11014.59</v>
      </c>
      <c r="L184" s="116">
        <v>1523</v>
      </c>
      <c r="M184" s="115">
        <v>3171.37</v>
      </c>
      <c r="N184" s="116">
        <v>1633</v>
      </c>
      <c r="O184" s="115">
        <v>8221.19</v>
      </c>
      <c r="P184" s="116">
        <v>676</v>
      </c>
      <c r="Q184" s="115">
        <v>3370.09</v>
      </c>
      <c r="R184" s="116">
        <f>+H184+J184+L184+N184+P184</f>
        <v>19810</v>
      </c>
      <c r="S184" s="115">
        <f>SUM(S181:S183)</f>
        <v>41987.939999999995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12343</v>
      </c>
      <c r="I185" s="115">
        <v>23560.52</v>
      </c>
      <c r="J185" s="116">
        <v>5239</v>
      </c>
      <c r="K185" s="115">
        <v>21304.57</v>
      </c>
      <c r="L185" s="116">
        <v>1776</v>
      </c>
      <c r="M185" s="115">
        <v>12073.13</v>
      </c>
      <c r="N185" s="116">
        <v>2724</v>
      </c>
      <c r="O185" s="115">
        <v>49249.7</v>
      </c>
      <c r="P185" s="116">
        <v>833</v>
      </c>
      <c r="Q185" s="115">
        <v>6598.17</v>
      </c>
      <c r="R185" s="116">
        <f>+H185+J185+L185+N185+P185</f>
        <v>22915</v>
      </c>
      <c r="S185" s="115">
        <f>+S184+S180</f>
        <v>112786.09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12343</v>
      </c>
      <c r="I186" s="118">
        <v>23560.52</v>
      </c>
      <c r="J186" s="117">
        <v>5239</v>
      </c>
      <c r="K186" s="118">
        <v>21304.57</v>
      </c>
      <c r="L186" s="117">
        <v>1776</v>
      </c>
      <c r="M186" s="118">
        <v>12073.13</v>
      </c>
      <c r="N186" s="117">
        <v>2724</v>
      </c>
      <c r="O186" s="118">
        <v>49249.7</v>
      </c>
      <c r="P186" s="117">
        <v>833</v>
      </c>
      <c r="Q186" s="118">
        <v>6598.17</v>
      </c>
      <c r="R186" s="117">
        <f>+H186+J186+L186+N186+P186</f>
        <v>22915</v>
      </c>
      <c r="S186" s="118">
        <f>+S185</f>
        <v>112786.09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14730</v>
      </c>
      <c r="I187" s="113">
        <v>2343.38</v>
      </c>
      <c r="J187" s="63">
        <v>6047</v>
      </c>
      <c r="K187" s="113">
        <v>827.17</v>
      </c>
      <c r="L187" s="63">
        <v>1939</v>
      </c>
      <c r="M187" s="113">
        <v>969.6</v>
      </c>
      <c r="N187" s="63">
        <v>2630</v>
      </c>
      <c r="O187" s="113">
        <v>3370.86</v>
      </c>
      <c r="P187" s="63">
        <v>511</v>
      </c>
      <c r="Q187" s="113">
        <v>100.36</v>
      </c>
      <c r="R187" s="63">
        <f t="shared" ref="R187:S200" si="22">+H187+J187+L187+N187+P187</f>
        <v>25857</v>
      </c>
      <c r="S187" s="113">
        <f t="shared" si="22"/>
        <v>7611.37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379</v>
      </c>
      <c r="K188" s="113">
        <v>157.47999999999999</v>
      </c>
      <c r="L188" s="63">
        <v>211</v>
      </c>
      <c r="M188" s="113">
        <v>631.73</v>
      </c>
      <c r="N188" s="63">
        <v>213</v>
      </c>
      <c r="O188" s="113">
        <v>420.14</v>
      </c>
      <c r="P188" s="63">
        <v>2</v>
      </c>
      <c r="Q188" s="113">
        <v>5.81</v>
      </c>
      <c r="R188" s="63">
        <f t="shared" si="22"/>
        <v>805</v>
      </c>
      <c r="S188" s="113">
        <f t="shared" si="22"/>
        <v>1215.1599999999999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45</v>
      </c>
      <c r="I189" s="113">
        <v>4.84</v>
      </c>
      <c r="J189" s="63">
        <v>183</v>
      </c>
      <c r="K189" s="113">
        <v>34.94</v>
      </c>
      <c r="L189" s="63">
        <v>9</v>
      </c>
      <c r="M189" s="113">
        <v>4.3</v>
      </c>
      <c r="N189" s="63">
        <v>70</v>
      </c>
      <c r="O189" s="113">
        <v>9.11</v>
      </c>
      <c r="P189" s="63">
        <v>40</v>
      </c>
      <c r="Q189" s="113">
        <v>6.45</v>
      </c>
      <c r="R189" s="63">
        <f t="shared" si="22"/>
        <v>347</v>
      </c>
      <c r="S189" s="113">
        <f t="shared" si="22"/>
        <v>59.64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24</v>
      </c>
      <c r="I190" s="113">
        <v>4.6900000000000004</v>
      </c>
      <c r="J190" s="63">
        <v>3</v>
      </c>
      <c r="K190" s="113">
        <v>0.48</v>
      </c>
      <c r="L190" s="63">
        <v>1</v>
      </c>
      <c r="M190" s="113">
        <v>0.05</v>
      </c>
      <c r="N190" s="63">
        <v>3</v>
      </c>
      <c r="O190" s="113">
        <v>1.08</v>
      </c>
      <c r="P190" s="63">
        <v>0</v>
      </c>
      <c r="Q190" s="113">
        <v>0</v>
      </c>
      <c r="R190" s="63">
        <f t="shared" si="22"/>
        <v>31</v>
      </c>
      <c r="S190" s="113">
        <f t="shared" si="22"/>
        <v>6.3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761</v>
      </c>
      <c r="I191" s="113">
        <v>88.13</v>
      </c>
      <c r="J191" s="63">
        <v>413</v>
      </c>
      <c r="K191" s="113">
        <v>71.56</v>
      </c>
      <c r="L191" s="63">
        <v>22</v>
      </c>
      <c r="M191" s="113">
        <v>9.8800000000000008</v>
      </c>
      <c r="N191" s="63">
        <v>465</v>
      </c>
      <c r="O191" s="113">
        <v>482.03</v>
      </c>
      <c r="P191" s="63">
        <v>122</v>
      </c>
      <c r="Q191" s="113">
        <v>18.22</v>
      </c>
      <c r="R191" s="63">
        <f t="shared" si="22"/>
        <v>1783</v>
      </c>
      <c r="S191" s="113">
        <f t="shared" si="22"/>
        <v>669.81999999999994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302</v>
      </c>
      <c r="I192" s="113">
        <v>20.54</v>
      </c>
      <c r="J192" s="63">
        <v>203</v>
      </c>
      <c r="K192" s="113">
        <v>30.2</v>
      </c>
      <c r="L192" s="63">
        <v>38</v>
      </c>
      <c r="M192" s="113">
        <v>36.92</v>
      </c>
      <c r="N192" s="63">
        <v>1142</v>
      </c>
      <c r="O192" s="113">
        <v>689.09</v>
      </c>
      <c r="P192" s="63">
        <v>155</v>
      </c>
      <c r="Q192" s="113">
        <v>35.229999999999997</v>
      </c>
      <c r="R192" s="63">
        <f t="shared" si="22"/>
        <v>1840</v>
      </c>
      <c r="S192" s="113">
        <f t="shared" si="22"/>
        <v>811.98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15701</v>
      </c>
      <c r="I193" s="115">
        <v>2461.58</v>
      </c>
      <c r="J193" s="116">
        <v>7084</v>
      </c>
      <c r="K193" s="115">
        <v>1121.83</v>
      </c>
      <c r="L193" s="116">
        <v>2182</v>
      </c>
      <c r="M193" s="115">
        <v>1652.48</v>
      </c>
      <c r="N193" s="116">
        <v>4210</v>
      </c>
      <c r="O193" s="115">
        <v>4972.3100000000004</v>
      </c>
      <c r="P193" s="116">
        <v>769</v>
      </c>
      <c r="Q193" s="115">
        <v>166.07</v>
      </c>
      <c r="R193" s="116">
        <f t="shared" si="22"/>
        <v>29946</v>
      </c>
      <c r="S193" s="115">
        <f>SUM(S187:S192)</f>
        <v>10374.269999999997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15701</v>
      </c>
      <c r="I194" s="115">
        <v>2461.58</v>
      </c>
      <c r="J194" s="116">
        <v>7084</v>
      </c>
      <c r="K194" s="115">
        <v>1121.83</v>
      </c>
      <c r="L194" s="116">
        <v>2182</v>
      </c>
      <c r="M194" s="115">
        <v>1652.48</v>
      </c>
      <c r="N194" s="116">
        <v>4210</v>
      </c>
      <c r="O194" s="115">
        <v>4972.3100000000004</v>
      </c>
      <c r="P194" s="116">
        <v>769</v>
      </c>
      <c r="Q194" s="115">
        <v>166.07</v>
      </c>
      <c r="R194" s="116">
        <f t="shared" si="22"/>
        <v>29946</v>
      </c>
      <c r="S194" s="115">
        <f>+S193</f>
        <v>10374.269999999997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15701</v>
      </c>
      <c r="I195" s="118">
        <v>2461.58</v>
      </c>
      <c r="J195" s="117">
        <v>7084</v>
      </c>
      <c r="K195" s="118">
        <v>1121.83</v>
      </c>
      <c r="L195" s="117">
        <v>2182</v>
      </c>
      <c r="M195" s="118">
        <v>1652.48</v>
      </c>
      <c r="N195" s="117">
        <v>4210</v>
      </c>
      <c r="O195" s="118">
        <v>4972.3100000000004</v>
      </c>
      <c r="P195" s="117">
        <v>769</v>
      </c>
      <c r="Q195" s="118">
        <v>166.07</v>
      </c>
      <c r="R195" s="117">
        <f t="shared" si="22"/>
        <v>29946</v>
      </c>
      <c r="S195" s="118">
        <f>+S194</f>
        <v>10374.269999999997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583</v>
      </c>
      <c r="I196" s="113">
        <v>66.55</v>
      </c>
      <c r="J196" s="63">
        <v>418</v>
      </c>
      <c r="K196" s="113">
        <v>53.53</v>
      </c>
      <c r="L196" s="63">
        <v>86</v>
      </c>
      <c r="M196" s="113">
        <v>12.89</v>
      </c>
      <c r="N196" s="63">
        <v>163</v>
      </c>
      <c r="O196" s="113">
        <v>27.46</v>
      </c>
      <c r="P196" s="63">
        <v>34</v>
      </c>
      <c r="Q196" s="113">
        <v>4.03</v>
      </c>
      <c r="R196" s="63">
        <f t="shared" si="22"/>
        <v>1284</v>
      </c>
      <c r="S196" s="113">
        <f>+I196+K196+M196+O196+Q196</f>
        <v>164.46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49</v>
      </c>
      <c r="I197" s="113">
        <v>9.6199999999999992</v>
      </c>
      <c r="J197" s="63">
        <v>56</v>
      </c>
      <c r="K197" s="113">
        <v>21.17</v>
      </c>
      <c r="L197" s="63">
        <v>44</v>
      </c>
      <c r="M197" s="113">
        <v>37.42</v>
      </c>
      <c r="N197" s="63">
        <v>116</v>
      </c>
      <c r="O197" s="113">
        <v>80.72</v>
      </c>
      <c r="P197" s="63">
        <v>15</v>
      </c>
      <c r="Q197" s="113">
        <v>3.14</v>
      </c>
      <c r="R197" s="63">
        <f t="shared" si="22"/>
        <v>280</v>
      </c>
      <c r="S197" s="113">
        <f>+I197+K197+M197+O197+Q197</f>
        <v>152.07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632</v>
      </c>
      <c r="I198" s="115">
        <v>76.17</v>
      </c>
      <c r="J198" s="116">
        <v>470</v>
      </c>
      <c r="K198" s="115">
        <v>74.7</v>
      </c>
      <c r="L198" s="116">
        <v>127</v>
      </c>
      <c r="M198" s="115">
        <v>50.31</v>
      </c>
      <c r="N198" s="116">
        <v>275</v>
      </c>
      <c r="O198" s="115">
        <v>108.18</v>
      </c>
      <c r="P198" s="116">
        <v>49</v>
      </c>
      <c r="Q198" s="115">
        <v>7.17</v>
      </c>
      <c r="R198" s="116">
        <f t="shared" si="22"/>
        <v>1553</v>
      </c>
      <c r="S198" s="115">
        <f>SUM(S196:S197)</f>
        <v>316.52999999999997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632</v>
      </c>
      <c r="I199" s="115">
        <v>76.17</v>
      </c>
      <c r="J199" s="116">
        <v>470</v>
      </c>
      <c r="K199" s="115">
        <v>74.7</v>
      </c>
      <c r="L199" s="116">
        <v>127</v>
      </c>
      <c r="M199" s="115">
        <v>50.31</v>
      </c>
      <c r="N199" s="116">
        <v>275</v>
      </c>
      <c r="O199" s="115">
        <v>108.18</v>
      </c>
      <c r="P199" s="116">
        <v>49</v>
      </c>
      <c r="Q199" s="115">
        <v>7.17</v>
      </c>
      <c r="R199" s="116">
        <f t="shared" si="22"/>
        <v>1553</v>
      </c>
      <c r="S199" s="115">
        <f>+S198</f>
        <v>316.52999999999997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632</v>
      </c>
      <c r="I200" s="115">
        <v>76.17</v>
      </c>
      <c r="J200" s="116">
        <v>470</v>
      </c>
      <c r="K200" s="115">
        <v>74.7</v>
      </c>
      <c r="L200" s="116">
        <v>127</v>
      </c>
      <c r="M200" s="115">
        <v>50.31</v>
      </c>
      <c r="N200" s="116">
        <v>275</v>
      </c>
      <c r="O200" s="115">
        <v>108.18</v>
      </c>
      <c r="P200" s="116">
        <v>49</v>
      </c>
      <c r="Q200" s="115">
        <v>7.17</v>
      </c>
      <c r="R200" s="116">
        <f t="shared" si="22"/>
        <v>1553</v>
      </c>
      <c r="S200" s="115">
        <f>+S199</f>
        <v>316.52999999999997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749422.77</v>
      </c>
      <c r="J201" s="115"/>
      <c r="K201" s="119">
        <f>+K200+K195+K186+K165</f>
        <v>475360.11</v>
      </c>
      <c r="L201" s="115"/>
      <c r="M201" s="119">
        <f>+M200+M195+M186+M165</f>
        <v>347668.54</v>
      </c>
      <c r="N201" s="115"/>
      <c r="O201" s="119">
        <f>+O200+O195+O186+O165</f>
        <v>2063478.47</v>
      </c>
      <c r="P201" s="115"/>
      <c r="Q201" s="119">
        <f>+Q200+Q195+Q186+Q165</f>
        <v>95659.42</v>
      </c>
      <c r="R201" s="115"/>
      <c r="S201" s="119">
        <f>+S200+S195+S186+S165</f>
        <v>3731589.31</v>
      </c>
    </row>
    <row r="202" spans="1:19" x14ac:dyDescent="0.25">
      <c r="S202" s="323">
        <f>+I201+K201+M201+O201+Q201</f>
        <v>3731589.3099999996</v>
      </c>
    </row>
  </sheetData>
  <sheetProtection algorithmName="SHA-512" hashValue="OKfdcn7v+f4cebVrJpXTF6BXJrI32lWN31B6/i4GqAyx7rCYtjSPZJyAFnjhyu9JD1dFKHKnQ7NQdmJbhftyNw==" saltValue="d2CTSOSiq6ncV+O744yT7w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4.375" style="315" bestFit="1" customWidth="1"/>
    <col min="20" max="16384" width="9" style="315"/>
  </cols>
  <sheetData>
    <row r="1" spans="1:19" x14ac:dyDescent="0.25">
      <c r="A1" s="394" t="s">
        <v>587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1487</v>
      </c>
      <c r="I5" s="113">
        <v>322.97000000000003</v>
      </c>
      <c r="J5" s="63">
        <v>831</v>
      </c>
      <c r="K5" s="113">
        <v>121.53</v>
      </c>
      <c r="L5" s="63">
        <v>536</v>
      </c>
      <c r="M5" s="113">
        <v>207.79</v>
      </c>
      <c r="N5" s="63">
        <v>1315</v>
      </c>
      <c r="O5" s="113">
        <v>852.12</v>
      </c>
      <c r="P5" s="63">
        <v>943</v>
      </c>
      <c r="Q5" s="113">
        <v>6376.73</v>
      </c>
      <c r="R5" s="63">
        <f t="shared" ref="R5:S20" si="0">+H5+J5+L5+N5+P5</f>
        <v>5112</v>
      </c>
      <c r="S5" s="113">
        <f t="shared" si="0"/>
        <v>7881.1399999999994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151</v>
      </c>
      <c r="I6" s="113">
        <v>113.35</v>
      </c>
      <c r="J6" s="63">
        <v>38</v>
      </c>
      <c r="K6" s="113">
        <v>15.6</v>
      </c>
      <c r="L6" s="63">
        <v>32</v>
      </c>
      <c r="M6" s="113">
        <v>73.5</v>
      </c>
      <c r="N6" s="63">
        <v>17</v>
      </c>
      <c r="O6" s="113">
        <v>28.27</v>
      </c>
      <c r="P6" s="63">
        <v>118</v>
      </c>
      <c r="Q6" s="113">
        <v>251.81</v>
      </c>
      <c r="R6" s="63">
        <f t="shared" si="0"/>
        <v>356</v>
      </c>
      <c r="S6" s="113">
        <f t="shared" si="0"/>
        <v>482.53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2</v>
      </c>
      <c r="O7" s="113">
        <v>0.21</v>
      </c>
      <c r="P7" s="63">
        <v>1</v>
      </c>
      <c r="Q7" s="113">
        <v>1.57</v>
      </c>
      <c r="R7" s="63">
        <f t="shared" si="0"/>
        <v>3</v>
      </c>
      <c r="S7" s="113">
        <f t="shared" si="0"/>
        <v>1.78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30</v>
      </c>
      <c r="I8" s="113">
        <v>12.4</v>
      </c>
      <c r="J8" s="63">
        <v>4</v>
      </c>
      <c r="K8" s="113">
        <v>0.44</v>
      </c>
      <c r="L8" s="63">
        <v>4</v>
      </c>
      <c r="M8" s="113">
        <v>72.88</v>
      </c>
      <c r="N8" s="63">
        <v>13</v>
      </c>
      <c r="O8" s="113">
        <v>126.63</v>
      </c>
      <c r="P8" s="63">
        <v>195</v>
      </c>
      <c r="Q8" s="113">
        <v>757.96</v>
      </c>
      <c r="R8" s="63">
        <f t="shared" si="0"/>
        <v>246</v>
      </c>
      <c r="S8" s="113">
        <f t="shared" si="0"/>
        <v>970.31000000000006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144</v>
      </c>
      <c r="I9" s="113">
        <v>49.1</v>
      </c>
      <c r="J9" s="63">
        <v>109</v>
      </c>
      <c r="K9" s="113">
        <v>15.37</v>
      </c>
      <c r="L9" s="63">
        <v>72</v>
      </c>
      <c r="M9" s="113">
        <v>15.35</v>
      </c>
      <c r="N9" s="63">
        <v>191</v>
      </c>
      <c r="O9" s="113">
        <v>46.81</v>
      </c>
      <c r="P9" s="63">
        <v>57</v>
      </c>
      <c r="Q9" s="113">
        <v>74.78</v>
      </c>
      <c r="R9" s="63">
        <f t="shared" si="0"/>
        <v>573</v>
      </c>
      <c r="S9" s="113">
        <f t="shared" si="0"/>
        <v>201.41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1748</v>
      </c>
      <c r="I10" s="115">
        <v>497.82</v>
      </c>
      <c r="J10" s="114">
        <v>957</v>
      </c>
      <c r="K10" s="115">
        <v>152.94</v>
      </c>
      <c r="L10" s="114">
        <v>634</v>
      </c>
      <c r="M10" s="115">
        <v>369.52</v>
      </c>
      <c r="N10" s="114">
        <v>1510</v>
      </c>
      <c r="O10" s="115">
        <v>1054.04</v>
      </c>
      <c r="P10" s="114">
        <v>970</v>
      </c>
      <c r="Q10" s="115">
        <v>7462.85</v>
      </c>
      <c r="R10" s="114">
        <f t="shared" si="0"/>
        <v>5819</v>
      </c>
      <c r="S10" s="115">
        <f>SUM(S5:S9)</f>
        <v>9537.17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2</v>
      </c>
      <c r="I11" s="113">
        <v>0.87</v>
      </c>
      <c r="J11" s="63">
        <v>1</v>
      </c>
      <c r="K11" s="113">
        <v>0.08</v>
      </c>
      <c r="L11" s="63">
        <v>2</v>
      </c>
      <c r="M11" s="113">
        <v>2.72</v>
      </c>
      <c r="N11" s="63">
        <v>45</v>
      </c>
      <c r="O11" s="113">
        <v>673.5</v>
      </c>
      <c r="P11" s="63">
        <v>1045</v>
      </c>
      <c r="Q11" s="113">
        <v>3520.68</v>
      </c>
      <c r="R11" s="63">
        <f t="shared" si="0"/>
        <v>1095</v>
      </c>
      <c r="S11" s="113">
        <f t="shared" si="0"/>
        <v>4197.8499999999995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8711</v>
      </c>
      <c r="I12" s="113">
        <v>21375.48</v>
      </c>
      <c r="J12" s="63">
        <v>1004</v>
      </c>
      <c r="K12" s="113">
        <v>2743.29</v>
      </c>
      <c r="L12" s="63">
        <v>37</v>
      </c>
      <c r="M12" s="113">
        <v>408.33</v>
      </c>
      <c r="N12" s="63">
        <v>332</v>
      </c>
      <c r="O12" s="113">
        <v>19453.939999999999</v>
      </c>
      <c r="P12" s="63">
        <v>484</v>
      </c>
      <c r="Q12" s="113">
        <v>709.39</v>
      </c>
      <c r="R12" s="63">
        <f t="shared" si="0"/>
        <v>10568</v>
      </c>
      <c r="S12" s="113">
        <f t="shared" si="0"/>
        <v>44690.43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221</v>
      </c>
      <c r="I13" s="113">
        <v>165.73</v>
      </c>
      <c r="J13" s="63">
        <v>155</v>
      </c>
      <c r="K13" s="113">
        <v>84.76</v>
      </c>
      <c r="L13" s="63">
        <v>3</v>
      </c>
      <c r="M13" s="113">
        <v>0.91</v>
      </c>
      <c r="N13" s="63">
        <v>4</v>
      </c>
      <c r="O13" s="113">
        <v>10.050000000000001</v>
      </c>
      <c r="P13" s="63">
        <v>0</v>
      </c>
      <c r="Q13" s="113">
        <v>0</v>
      </c>
      <c r="R13" s="63">
        <f t="shared" si="0"/>
        <v>383</v>
      </c>
      <c r="S13" s="113">
        <f t="shared" si="0"/>
        <v>261.45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11306</v>
      </c>
      <c r="I14" s="113">
        <v>27099.57</v>
      </c>
      <c r="J14" s="63">
        <v>1607</v>
      </c>
      <c r="K14" s="113">
        <v>2184.9299999999998</v>
      </c>
      <c r="L14" s="63">
        <v>4</v>
      </c>
      <c r="M14" s="113">
        <v>4.5999999999999996</v>
      </c>
      <c r="N14" s="63">
        <v>80</v>
      </c>
      <c r="O14" s="113">
        <v>210.58</v>
      </c>
      <c r="P14" s="63">
        <v>0</v>
      </c>
      <c r="Q14" s="113">
        <v>0</v>
      </c>
      <c r="R14" s="63">
        <f t="shared" si="0"/>
        <v>12997</v>
      </c>
      <c r="S14" s="113">
        <f t="shared" si="0"/>
        <v>29499.68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1752</v>
      </c>
      <c r="I15" s="113">
        <v>891.56</v>
      </c>
      <c r="J15" s="63">
        <v>216</v>
      </c>
      <c r="K15" s="113">
        <v>167.44</v>
      </c>
      <c r="L15" s="63">
        <v>76</v>
      </c>
      <c r="M15" s="113">
        <v>464.39</v>
      </c>
      <c r="N15" s="63">
        <v>136</v>
      </c>
      <c r="O15" s="113">
        <v>1617.4</v>
      </c>
      <c r="P15" s="63">
        <v>12</v>
      </c>
      <c r="Q15" s="113">
        <v>17.59</v>
      </c>
      <c r="R15" s="63">
        <f t="shared" si="0"/>
        <v>2192</v>
      </c>
      <c r="S15" s="113">
        <f t="shared" si="0"/>
        <v>3158.38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51</v>
      </c>
      <c r="I16" s="113">
        <v>521.38</v>
      </c>
      <c r="J16" s="63">
        <v>241</v>
      </c>
      <c r="K16" s="113">
        <v>833.97</v>
      </c>
      <c r="L16" s="63">
        <v>521</v>
      </c>
      <c r="M16" s="113">
        <v>10481.15</v>
      </c>
      <c r="N16" s="63">
        <v>1194</v>
      </c>
      <c r="O16" s="113">
        <v>40071.46</v>
      </c>
      <c r="P16" s="63">
        <v>161</v>
      </c>
      <c r="Q16" s="113">
        <v>3443.91</v>
      </c>
      <c r="R16" s="63">
        <f t="shared" si="0"/>
        <v>2168</v>
      </c>
      <c r="S16" s="113">
        <f t="shared" si="0"/>
        <v>55351.869999999995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72</v>
      </c>
      <c r="I17" s="113">
        <v>152.62</v>
      </c>
      <c r="J17" s="63">
        <v>18</v>
      </c>
      <c r="K17" s="113">
        <v>134.33000000000001</v>
      </c>
      <c r="L17" s="63">
        <v>2</v>
      </c>
      <c r="M17" s="113">
        <v>29.09</v>
      </c>
      <c r="N17" s="63">
        <v>23</v>
      </c>
      <c r="O17" s="113">
        <v>172.73</v>
      </c>
      <c r="P17" s="63">
        <v>0</v>
      </c>
      <c r="Q17" s="113">
        <v>0</v>
      </c>
      <c r="R17" s="63">
        <f t="shared" si="0"/>
        <v>115</v>
      </c>
      <c r="S17" s="113">
        <f t="shared" si="0"/>
        <v>488.77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308</v>
      </c>
      <c r="I18" s="113">
        <v>70.260000000000005</v>
      </c>
      <c r="J18" s="63">
        <v>104</v>
      </c>
      <c r="K18" s="113">
        <v>22.26</v>
      </c>
      <c r="L18" s="63">
        <v>38</v>
      </c>
      <c r="M18" s="113">
        <v>8.6999999999999993</v>
      </c>
      <c r="N18" s="63">
        <v>48</v>
      </c>
      <c r="O18" s="113">
        <v>93.88</v>
      </c>
      <c r="P18" s="63">
        <v>209</v>
      </c>
      <c r="Q18" s="113">
        <v>188.8</v>
      </c>
      <c r="R18" s="63">
        <f t="shared" si="0"/>
        <v>707</v>
      </c>
      <c r="S18" s="113">
        <f t="shared" si="0"/>
        <v>383.90000000000003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18207</v>
      </c>
      <c r="I19" s="115">
        <v>50277.47</v>
      </c>
      <c r="J19" s="114">
        <v>2890</v>
      </c>
      <c r="K19" s="115">
        <v>6171.06</v>
      </c>
      <c r="L19" s="114">
        <v>653</v>
      </c>
      <c r="M19" s="115">
        <v>11399.89</v>
      </c>
      <c r="N19" s="114">
        <v>1754</v>
      </c>
      <c r="O19" s="115">
        <v>62303.54</v>
      </c>
      <c r="P19" s="114">
        <v>1427</v>
      </c>
      <c r="Q19" s="115">
        <v>7880.37</v>
      </c>
      <c r="R19" s="114">
        <f t="shared" si="0"/>
        <v>24931</v>
      </c>
      <c r="S19" s="115">
        <f>SUM(S11:S18)</f>
        <v>138032.32999999999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234</v>
      </c>
      <c r="I20" s="113">
        <v>99.73</v>
      </c>
      <c r="J20" s="63">
        <v>87</v>
      </c>
      <c r="K20" s="113">
        <v>73.59</v>
      </c>
      <c r="L20" s="63">
        <v>97</v>
      </c>
      <c r="M20" s="113">
        <v>171.64</v>
      </c>
      <c r="N20" s="63">
        <v>76</v>
      </c>
      <c r="O20" s="113">
        <v>391.57</v>
      </c>
      <c r="P20" s="63">
        <v>16</v>
      </c>
      <c r="Q20" s="113">
        <v>13.72</v>
      </c>
      <c r="R20" s="63">
        <f t="shared" si="0"/>
        <v>510</v>
      </c>
      <c r="S20" s="113">
        <f t="shared" si="0"/>
        <v>750.25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1878</v>
      </c>
      <c r="I21" s="113">
        <v>1687.05</v>
      </c>
      <c r="J21" s="63">
        <v>554</v>
      </c>
      <c r="K21" s="113">
        <v>1659.26</v>
      </c>
      <c r="L21" s="63">
        <v>11</v>
      </c>
      <c r="M21" s="113">
        <v>6.78</v>
      </c>
      <c r="N21" s="63">
        <v>31</v>
      </c>
      <c r="O21" s="113">
        <v>44.16</v>
      </c>
      <c r="P21" s="63">
        <v>2</v>
      </c>
      <c r="Q21" s="113">
        <v>0.39</v>
      </c>
      <c r="R21" s="63">
        <f t="shared" ref="R21:S54" si="1">+H21+J21+L21+N21+P21</f>
        <v>2476</v>
      </c>
      <c r="S21" s="113">
        <f t="shared" si="1"/>
        <v>3397.64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19</v>
      </c>
      <c r="I22" s="113">
        <v>20.73</v>
      </c>
      <c r="J22" s="63">
        <v>26</v>
      </c>
      <c r="K22" s="113">
        <v>49.86</v>
      </c>
      <c r="L22" s="63">
        <v>38</v>
      </c>
      <c r="M22" s="113">
        <v>60.92</v>
      </c>
      <c r="N22" s="63">
        <v>21</v>
      </c>
      <c r="O22" s="113">
        <v>188.96</v>
      </c>
      <c r="P22" s="63">
        <v>10</v>
      </c>
      <c r="Q22" s="113">
        <v>9.11</v>
      </c>
      <c r="R22" s="63">
        <f t="shared" si="1"/>
        <v>114</v>
      </c>
      <c r="S22" s="113">
        <f t="shared" si="1"/>
        <v>329.58000000000004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643</v>
      </c>
      <c r="I23" s="113">
        <v>339.15</v>
      </c>
      <c r="J23" s="63">
        <v>54</v>
      </c>
      <c r="K23" s="113">
        <v>27.96</v>
      </c>
      <c r="L23" s="63">
        <v>115</v>
      </c>
      <c r="M23" s="113">
        <v>128.93</v>
      </c>
      <c r="N23" s="63">
        <v>114</v>
      </c>
      <c r="O23" s="113">
        <v>273.27</v>
      </c>
      <c r="P23" s="63">
        <v>198</v>
      </c>
      <c r="Q23" s="113">
        <v>181.01</v>
      </c>
      <c r="R23" s="63">
        <f t="shared" si="1"/>
        <v>1124</v>
      </c>
      <c r="S23" s="113">
        <f t="shared" si="1"/>
        <v>950.31999999999994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1</v>
      </c>
      <c r="I24" s="113">
        <v>0.02</v>
      </c>
      <c r="J24" s="63">
        <v>11</v>
      </c>
      <c r="K24" s="113">
        <v>4.24</v>
      </c>
      <c r="L24" s="63">
        <v>22</v>
      </c>
      <c r="M24" s="113">
        <v>31.01</v>
      </c>
      <c r="N24" s="63">
        <v>1</v>
      </c>
      <c r="O24" s="113">
        <v>0.15</v>
      </c>
      <c r="P24" s="63">
        <v>0</v>
      </c>
      <c r="Q24" s="113">
        <v>0</v>
      </c>
      <c r="R24" s="63">
        <f t="shared" si="1"/>
        <v>35</v>
      </c>
      <c r="S24" s="113">
        <f t="shared" si="1"/>
        <v>35.42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2698</v>
      </c>
      <c r="I25" s="113">
        <v>4019.61</v>
      </c>
      <c r="J25" s="63">
        <v>897</v>
      </c>
      <c r="K25" s="113">
        <v>1088.1300000000001</v>
      </c>
      <c r="L25" s="63">
        <v>411</v>
      </c>
      <c r="M25" s="113">
        <v>2209.08</v>
      </c>
      <c r="N25" s="63">
        <v>43</v>
      </c>
      <c r="O25" s="113">
        <v>150.01</v>
      </c>
      <c r="P25" s="63">
        <v>3</v>
      </c>
      <c r="Q25" s="113">
        <v>0.11</v>
      </c>
      <c r="R25" s="63">
        <f t="shared" si="1"/>
        <v>4052</v>
      </c>
      <c r="S25" s="113">
        <f t="shared" si="1"/>
        <v>7466.94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148</v>
      </c>
      <c r="I26" s="113">
        <v>105.22</v>
      </c>
      <c r="J26" s="63">
        <v>464</v>
      </c>
      <c r="K26" s="113">
        <v>928.13</v>
      </c>
      <c r="L26" s="63">
        <v>34</v>
      </c>
      <c r="M26" s="113">
        <v>45.58</v>
      </c>
      <c r="N26" s="63">
        <v>19</v>
      </c>
      <c r="O26" s="113">
        <v>58.23</v>
      </c>
      <c r="P26" s="63">
        <v>2</v>
      </c>
      <c r="Q26" s="113">
        <v>1.69</v>
      </c>
      <c r="R26" s="63">
        <f t="shared" si="1"/>
        <v>667</v>
      </c>
      <c r="S26" s="113">
        <f t="shared" si="1"/>
        <v>1138.8499999999999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7</v>
      </c>
      <c r="I27" s="113">
        <v>0.66</v>
      </c>
      <c r="J27" s="63">
        <v>4</v>
      </c>
      <c r="K27" s="113">
        <v>7.72</v>
      </c>
      <c r="L27" s="63">
        <v>9</v>
      </c>
      <c r="M27" s="113">
        <v>4.8499999999999996</v>
      </c>
      <c r="N27" s="63">
        <v>5</v>
      </c>
      <c r="O27" s="113">
        <v>0.69</v>
      </c>
      <c r="P27" s="63">
        <v>5</v>
      </c>
      <c r="Q27" s="113">
        <v>0.56000000000000005</v>
      </c>
      <c r="R27" s="63">
        <f t="shared" si="1"/>
        <v>30</v>
      </c>
      <c r="S27" s="113">
        <f t="shared" si="1"/>
        <v>14.479999999999999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340</v>
      </c>
      <c r="I28" s="113">
        <v>184.96</v>
      </c>
      <c r="J28" s="63">
        <v>208</v>
      </c>
      <c r="K28" s="113">
        <v>274.95</v>
      </c>
      <c r="L28" s="63">
        <v>626</v>
      </c>
      <c r="M28" s="113">
        <v>4804.74</v>
      </c>
      <c r="N28" s="63">
        <v>34</v>
      </c>
      <c r="O28" s="113">
        <v>210.08</v>
      </c>
      <c r="P28" s="63">
        <v>5</v>
      </c>
      <c r="Q28" s="113">
        <v>0.19</v>
      </c>
      <c r="R28" s="63">
        <f t="shared" si="1"/>
        <v>1213</v>
      </c>
      <c r="S28" s="113">
        <f t="shared" si="1"/>
        <v>5474.9199999999992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334</v>
      </c>
      <c r="I29" s="113">
        <v>239.31</v>
      </c>
      <c r="J29" s="63">
        <v>353</v>
      </c>
      <c r="K29" s="113">
        <v>1428.6</v>
      </c>
      <c r="L29" s="63">
        <v>102</v>
      </c>
      <c r="M29" s="113">
        <v>91.75</v>
      </c>
      <c r="N29" s="63">
        <v>49</v>
      </c>
      <c r="O29" s="113">
        <v>497.32</v>
      </c>
      <c r="P29" s="63">
        <v>33</v>
      </c>
      <c r="Q29" s="113">
        <v>23.26</v>
      </c>
      <c r="R29" s="63">
        <f t="shared" si="1"/>
        <v>871</v>
      </c>
      <c r="S29" s="113">
        <f t="shared" si="1"/>
        <v>2280.2400000000002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4095</v>
      </c>
      <c r="I31" s="113">
        <v>585.91999999999996</v>
      </c>
      <c r="J31" s="63">
        <v>1886</v>
      </c>
      <c r="K31" s="113">
        <v>305.16000000000003</v>
      </c>
      <c r="L31" s="63">
        <v>375</v>
      </c>
      <c r="M31" s="113">
        <v>105.23</v>
      </c>
      <c r="N31" s="63">
        <v>655</v>
      </c>
      <c r="O31" s="113">
        <v>350.26</v>
      </c>
      <c r="P31" s="63">
        <v>60</v>
      </c>
      <c r="Q31" s="113">
        <v>19.07</v>
      </c>
      <c r="R31" s="63">
        <f t="shared" si="1"/>
        <v>7071</v>
      </c>
      <c r="S31" s="113">
        <f t="shared" si="1"/>
        <v>1365.6399999999999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8730</v>
      </c>
      <c r="I32" s="115">
        <v>7282.36</v>
      </c>
      <c r="J32" s="114">
        <v>3758</v>
      </c>
      <c r="K32" s="115">
        <v>5847.6</v>
      </c>
      <c r="L32" s="114">
        <v>1259</v>
      </c>
      <c r="M32" s="115">
        <v>7660.51</v>
      </c>
      <c r="N32" s="114">
        <v>958</v>
      </c>
      <c r="O32" s="115">
        <v>2164.6999999999998</v>
      </c>
      <c r="P32" s="114">
        <v>301</v>
      </c>
      <c r="Q32" s="115">
        <v>249.11</v>
      </c>
      <c r="R32" s="114">
        <f t="shared" si="1"/>
        <v>15006</v>
      </c>
      <c r="S32" s="115">
        <f>SUM(S20:S31)</f>
        <v>23204.28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9</v>
      </c>
      <c r="I33" s="113">
        <v>5.88</v>
      </c>
      <c r="J33" s="63">
        <v>12</v>
      </c>
      <c r="K33" s="113">
        <v>13.84</v>
      </c>
      <c r="L33" s="63">
        <v>3</v>
      </c>
      <c r="M33" s="113">
        <v>61.3</v>
      </c>
      <c r="N33" s="63">
        <v>3</v>
      </c>
      <c r="O33" s="113">
        <v>85.14</v>
      </c>
      <c r="P33" s="63">
        <v>120</v>
      </c>
      <c r="Q33" s="113">
        <v>850</v>
      </c>
      <c r="R33" s="63">
        <f t="shared" si="1"/>
        <v>147</v>
      </c>
      <c r="S33" s="113">
        <f t="shared" si="1"/>
        <v>1016.16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1</v>
      </c>
      <c r="K35" s="113">
        <v>0.02</v>
      </c>
      <c r="L35" s="63">
        <v>0</v>
      </c>
      <c r="M35" s="113">
        <v>0</v>
      </c>
      <c r="N35" s="63">
        <v>1</v>
      </c>
      <c r="O35" s="113">
        <v>0.06</v>
      </c>
      <c r="P35" s="63">
        <v>3</v>
      </c>
      <c r="Q35" s="113">
        <v>1.01</v>
      </c>
      <c r="R35" s="63">
        <f t="shared" si="1"/>
        <v>5</v>
      </c>
      <c r="S35" s="113">
        <f t="shared" si="1"/>
        <v>1.0900000000000001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3</v>
      </c>
      <c r="Q36" s="113">
        <v>2.66</v>
      </c>
      <c r="R36" s="63">
        <f t="shared" si="1"/>
        <v>3</v>
      </c>
      <c r="S36" s="113">
        <f t="shared" si="1"/>
        <v>2.66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65</v>
      </c>
      <c r="I37" s="113">
        <v>25.93</v>
      </c>
      <c r="J37" s="63">
        <v>30</v>
      </c>
      <c r="K37" s="113">
        <v>24.96</v>
      </c>
      <c r="L37" s="63">
        <v>15</v>
      </c>
      <c r="M37" s="113">
        <v>7.23</v>
      </c>
      <c r="N37" s="63">
        <v>9</v>
      </c>
      <c r="O37" s="113">
        <v>14.77</v>
      </c>
      <c r="P37" s="63">
        <v>18</v>
      </c>
      <c r="Q37" s="113">
        <v>90.6</v>
      </c>
      <c r="R37" s="63">
        <f t="shared" si="1"/>
        <v>137</v>
      </c>
      <c r="S37" s="113">
        <f t="shared" si="1"/>
        <v>163.49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8</v>
      </c>
      <c r="I38" s="113">
        <v>22.43</v>
      </c>
      <c r="J38" s="63">
        <v>23</v>
      </c>
      <c r="K38" s="113">
        <v>60.09</v>
      </c>
      <c r="L38" s="63">
        <v>15</v>
      </c>
      <c r="M38" s="113">
        <v>33.43</v>
      </c>
      <c r="N38" s="63">
        <v>119</v>
      </c>
      <c r="O38" s="113">
        <v>665.07</v>
      </c>
      <c r="P38" s="63">
        <v>6</v>
      </c>
      <c r="Q38" s="113">
        <v>11.1</v>
      </c>
      <c r="R38" s="63">
        <f t="shared" si="1"/>
        <v>171</v>
      </c>
      <c r="S38" s="113">
        <f t="shared" si="1"/>
        <v>792.12000000000012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1</v>
      </c>
      <c r="I39" s="113">
        <v>0.12</v>
      </c>
      <c r="J39" s="63">
        <v>0</v>
      </c>
      <c r="K39" s="113">
        <v>0</v>
      </c>
      <c r="L39" s="63">
        <v>0</v>
      </c>
      <c r="M39" s="113">
        <v>0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1</v>
      </c>
      <c r="S39" s="113">
        <f t="shared" si="1"/>
        <v>0.12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443</v>
      </c>
      <c r="I40" s="113">
        <v>1508.95</v>
      </c>
      <c r="J40" s="63">
        <v>149</v>
      </c>
      <c r="K40" s="113">
        <v>444.33</v>
      </c>
      <c r="L40" s="63">
        <v>4</v>
      </c>
      <c r="M40" s="113">
        <v>5.26</v>
      </c>
      <c r="N40" s="63">
        <v>7</v>
      </c>
      <c r="O40" s="113">
        <v>15.96</v>
      </c>
      <c r="P40" s="63">
        <v>0</v>
      </c>
      <c r="Q40" s="113">
        <v>0</v>
      </c>
      <c r="R40" s="63">
        <f t="shared" si="1"/>
        <v>603</v>
      </c>
      <c r="S40" s="113">
        <f t="shared" si="1"/>
        <v>1974.5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0</v>
      </c>
      <c r="O41" s="113">
        <v>0</v>
      </c>
      <c r="P41" s="63">
        <v>8</v>
      </c>
      <c r="Q41" s="113">
        <v>12.7</v>
      </c>
      <c r="R41" s="63">
        <f t="shared" si="1"/>
        <v>8</v>
      </c>
      <c r="S41" s="113">
        <f t="shared" si="1"/>
        <v>12.7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22</v>
      </c>
      <c r="I42" s="113">
        <v>19.73</v>
      </c>
      <c r="J42" s="63">
        <v>12</v>
      </c>
      <c r="K42" s="113">
        <v>7.56</v>
      </c>
      <c r="L42" s="63">
        <v>4</v>
      </c>
      <c r="M42" s="113">
        <v>9.16</v>
      </c>
      <c r="N42" s="63">
        <v>2</v>
      </c>
      <c r="O42" s="113">
        <v>3.22</v>
      </c>
      <c r="P42" s="63">
        <v>4</v>
      </c>
      <c r="Q42" s="113">
        <v>2.95</v>
      </c>
      <c r="R42" s="63">
        <f t="shared" si="1"/>
        <v>44</v>
      </c>
      <c r="S42" s="113">
        <f t="shared" si="1"/>
        <v>42.620000000000005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4</v>
      </c>
      <c r="Q43" s="113">
        <v>8.9700000000000006</v>
      </c>
      <c r="R43" s="63">
        <f t="shared" si="1"/>
        <v>4</v>
      </c>
      <c r="S43" s="113">
        <f t="shared" si="1"/>
        <v>8.9700000000000006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5</v>
      </c>
      <c r="I44" s="113">
        <v>18.04</v>
      </c>
      <c r="J44" s="63">
        <v>14</v>
      </c>
      <c r="K44" s="113">
        <v>18.54</v>
      </c>
      <c r="L44" s="63">
        <v>9</v>
      </c>
      <c r="M44" s="113">
        <v>48.83</v>
      </c>
      <c r="N44" s="63">
        <v>46</v>
      </c>
      <c r="O44" s="113">
        <v>280.32</v>
      </c>
      <c r="P44" s="63">
        <v>18</v>
      </c>
      <c r="Q44" s="113">
        <v>46.66</v>
      </c>
      <c r="R44" s="63">
        <f t="shared" si="1"/>
        <v>92</v>
      </c>
      <c r="S44" s="113">
        <f t="shared" si="1"/>
        <v>412.39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49</v>
      </c>
      <c r="I45" s="113">
        <v>6.83</v>
      </c>
      <c r="J45" s="63">
        <v>20</v>
      </c>
      <c r="K45" s="113">
        <v>3.79</v>
      </c>
      <c r="L45" s="63">
        <v>7</v>
      </c>
      <c r="M45" s="113">
        <v>2.61</v>
      </c>
      <c r="N45" s="63">
        <v>11</v>
      </c>
      <c r="O45" s="113">
        <v>2.68</v>
      </c>
      <c r="P45" s="63">
        <v>5</v>
      </c>
      <c r="Q45" s="113">
        <v>8.89</v>
      </c>
      <c r="R45" s="63">
        <f t="shared" si="1"/>
        <v>92</v>
      </c>
      <c r="S45" s="113">
        <f t="shared" si="1"/>
        <v>24.8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588</v>
      </c>
      <c r="I46" s="115">
        <v>1607.91</v>
      </c>
      <c r="J46" s="114">
        <v>247</v>
      </c>
      <c r="K46" s="115">
        <v>573.13</v>
      </c>
      <c r="L46" s="114">
        <v>55</v>
      </c>
      <c r="M46" s="115">
        <v>167.82</v>
      </c>
      <c r="N46" s="114">
        <v>188</v>
      </c>
      <c r="O46" s="115">
        <v>1067.22</v>
      </c>
      <c r="P46" s="114">
        <v>160</v>
      </c>
      <c r="Q46" s="115">
        <v>1035.54</v>
      </c>
      <c r="R46" s="114">
        <f t="shared" si="1"/>
        <v>1238</v>
      </c>
      <c r="S46" s="115">
        <f>SUM(S33:S45)</f>
        <v>4451.62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12491</v>
      </c>
      <c r="I47" s="113">
        <v>3998.07</v>
      </c>
      <c r="J47" s="63">
        <v>4590</v>
      </c>
      <c r="K47" s="113">
        <v>1521.34</v>
      </c>
      <c r="L47" s="63">
        <v>1063</v>
      </c>
      <c r="M47" s="113">
        <v>2162.84</v>
      </c>
      <c r="N47" s="63">
        <v>1667</v>
      </c>
      <c r="O47" s="113">
        <v>3908.39</v>
      </c>
      <c r="P47" s="63">
        <v>1612</v>
      </c>
      <c r="Q47" s="113">
        <v>4940.07</v>
      </c>
      <c r="R47" s="63">
        <f t="shared" si="1"/>
        <v>21423</v>
      </c>
      <c r="S47" s="113">
        <f>+I47+K47+M47+O47+Q47</f>
        <v>16530.71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12491</v>
      </c>
      <c r="I48" s="115">
        <v>3998.07</v>
      </c>
      <c r="J48" s="114">
        <v>4590</v>
      </c>
      <c r="K48" s="115">
        <v>1521.34</v>
      </c>
      <c r="L48" s="114">
        <v>1063</v>
      </c>
      <c r="M48" s="115">
        <v>2162.84</v>
      </c>
      <c r="N48" s="114">
        <v>1667</v>
      </c>
      <c r="O48" s="115">
        <v>3908.39</v>
      </c>
      <c r="P48" s="114">
        <v>1612</v>
      </c>
      <c r="Q48" s="115">
        <v>4940.07</v>
      </c>
      <c r="R48" s="114">
        <f t="shared" si="1"/>
        <v>21423</v>
      </c>
      <c r="S48" s="115">
        <f>SUM(S47)</f>
        <v>16530.71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22207</v>
      </c>
      <c r="I49" s="113">
        <v>56671.64</v>
      </c>
      <c r="J49" s="63">
        <v>10381</v>
      </c>
      <c r="K49" s="113">
        <v>24536.51</v>
      </c>
      <c r="L49" s="63">
        <v>2431</v>
      </c>
      <c r="M49" s="113">
        <v>9738.93</v>
      </c>
      <c r="N49" s="63">
        <v>11114</v>
      </c>
      <c r="O49" s="113">
        <v>175074.2</v>
      </c>
      <c r="P49" s="63">
        <v>1161</v>
      </c>
      <c r="Q49" s="113">
        <v>990.21</v>
      </c>
      <c r="R49" s="63">
        <f t="shared" si="1"/>
        <v>47294</v>
      </c>
      <c r="S49" s="113">
        <f>+I49+K49+M49+O49+Q49</f>
        <v>267011.49000000005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22207</v>
      </c>
      <c r="I50" s="115">
        <v>56671.64</v>
      </c>
      <c r="J50" s="114">
        <v>10381</v>
      </c>
      <c r="K50" s="115">
        <v>24536.51</v>
      </c>
      <c r="L50" s="114">
        <v>2431</v>
      </c>
      <c r="M50" s="115">
        <v>9738.93</v>
      </c>
      <c r="N50" s="114">
        <v>11114</v>
      </c>
      <c r="O50" s="115">
        <v>175074.2</v>
      </c>
      <c r="P50" s="114">
        <v>1161</v>
      </c>
      <c r="Q50" s="115">
        <v>990.21</v>
      </c>
      <c r="R50" s="114">
        <f t="shared" si="1"/>
        <v>47294</v>
      </c>
      <c r="S50" s="115">
        <f>SUM(S49)</f>
        <v>267011.49000000005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30</v>
      </c>
      <c r="I51" s="113">
        <v>17.809999999999999</v>
      </c>
      <c r="J51" s="63">
        <v>17</v>
      </c>
      <c r="K51" s="113">
        <v>12.79</v>
      </c>
      <c r="L51" s="63">
        <v>6</v>
      </c>
      <c r="M51" s="113">
        <v>3.19</v>
      </c>
      <c r="N51" s="63">
        <v>2</v>
      </c>
      <c r="O51" s="113">
        <v>0.83</v>
      </c>
      <c r="P51" s="63">
        <v>1</v>
      </c>
      <c r="Q51" s="113">
        <v>5.94</v>
      </c>
      <c r="R51" s="63">
        <f t="shared" si="1"/>
        <v>56</v>
      </c>
      <c r="S51" s="113">
        <f t="shared" si="1"/>
        <v>40.559999999999995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71</v>
      </c>
      <c r="I52" s="113">
        <v>42.19</v>
      </c>
      <c r="J52" s="63">
        <v>44</v>
      </c>
      <c r="K52" s="113">
        <v>24.18</v>
      </c>
      <c r="L52" s="63">
        <v>7</v>
      </c>
      <c r="M52" s="113">
        <v>7.67</v>
      </c>
      <c r="N52" s="63">
        <v>19</v>
      </c>
      <c r="O52" s="113">
        <v>126.26</v>
      </c>
      <c r="P52" s="63">
        <v>4</v>
      </c>
      <c r="Q52" s="113">
        <v>23.53</v>
      </c>
      <c r="R52" s="63">
        <f t="shared" si="1"/>
        <v>145</v>
      </c>
      <c r="S52" s="113">
        <f t="shared" si="1"/>
        <v>223.83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28</v>
      </c>
      <c r="I53" s="113">
        <v>33.590000000000003</v>
      </c>
      <c r="J53" s="63">
        <v>24</v>
      </c>
      <c r="K53" s="113">
        <v>12.31</v>
      </c>
      <c r="L53" s="63">
        <v>2</v>
      </c>
      <c r="M53" s="113">
        <v>7.0000000000000007E-2</v>
      </c>
      <c r="N53" s="63">
        <v>0</v>
      </c>
      <c r="O53" s="113">
        <v>0</v>
      </c>
      <c r="P53" s="63">
        <v>1</v>
      </c>
      <c r="Q53" s="113">
        <v>3.13</v>
      </c>
      <c r="R53" s="63">
        <f t="shared" si="1"/>
        <v>55</v>
      </c>
      <c r="S53" s="113">
        <f t="shared" si="1"/>
        <v>49.100000000000009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14</v>
      </c>
      <c r="I54" s="113">
        <v>13.9</v>
      </c>
      <c r="J54" s="63">
        <v>95</v>
      </c>
      <c r="K54" s="113">
        <v>344.02</v>
      </c>
      <c r="L54" s="63">
        <v>10</v>
      </c>
      <c r="M54" s="113">
        <v>13.57</v>
      </c>
      <c r="N54" s="63">
        <v>77</v>
      </c>
      <c r="O54" s="113">
        <v>795.53</v>
      </c>
      <c r="P54" s="63">
        <v>191</v>
      </c>
      <c r="Q54" s="113">
        <v>955.03</v>
      </c>
      <c r="R54" s="63">
        <f t="shared" si="1"/>
        <v>387</v>
      </c>
      <c r="S54" s="113">
        <f t="shared" si="1"/>
        <v>2122.0500000000002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441</v>
      </c>
      <c r="I55" s="113">
        <v>661.26</v>
      </c>
      <c r="J55" s="63">
        <v>251</v>
      </c>
      <c r="K55" s="113">
        <v>363.95</v>
      </c>
      <c r="L55" s="63">
        <v>24</v>
      </c>
      <c r="M55" s="113">
        <v>41.42</v>
      </c>
      <c r="N55" s="63">
        <v>15</v>
      </c>
      <c r="O55" s="113">
        <v>173.87</v>
      </c>
      <c r="P55" s="63">
        <v>1</v>
      </c>
      <c r="Q55" s="113">
        <v>5.92</v>
      </c>
      <c r="R55" s="63">
        <f t="shared" ref="R55:S93" si="2">+H55+J55+L55+N55+P55</f>
        <v>732</v>
      </c>
      <c r="S55" s="113">
        <f t="shared" si="2"/>
        <v>1246.42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107</v>
      </c>
      <c r="I56" s="113">
        <v>68.3</v>
      </c>
      <c r="J56" s="63">
        <v>4</v>
      </c>
      <c r="K56" s="113">
        <v>16.34</v>
      </c>
      <c r="L56" s="63">
        <v>0</v>
      </c>
      <c r="M56" s="113">
        <v>0</v>
      </c>
      <c r="N56" s="63">
        <v>3</v>
      </c>
      <c r="O56" s="113">
        <v>6.17</v>
      </c>
      <c r="P56" s="63">
        <v>0</v>
      </c>
      <c r="Q56" s="113">
        <v>0</v>
      </c>
      <c r="R56" s="63">
        <f t="shared" si="2"/>
        <v>114</v>
      </c>
      <c r="S56" s="113">
        <f t="shared" si="2"/>
        <v>90.81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673</v>
      </c>
      <c r="I57" s="113">
        <v>95.33</v>
      </c>
      <c r="J57" s="63">
        <v>214</v>
      </c>
      <c r="K57" s="113">
        <v>42.08</v>
      </c>
      <c r="L57" s="63">
        <v>135</v>
      </c>
      <c r="M57" s="113">
        <v>40.549999999999997</v>
      </c>
      <c r="N57" s="63">
        <v>260</v>
      </c>
      <c r="O57" s="113">
        <v>169.01</v>
      </c>
      <c r="P57" s="63">
        <v>39</v>
      </c>
      <c r="Q57" s="113">
        <v>12.43</v>
      </c>
      <c r="R57" s="63">
        <f t="shared" si="2"/>
        <v>1321</v>
      </c>
      <c r="S57" s="113">
        <f t="shared" si="2"/>
        <v>359.4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1291</v>
      </c>
      <c r="I58" s="115">
        <v>932.38</v>
      </c>
      <c r="J58" s="114">
        <v>584</v>
      </c>
      <c r="K58" s="115">
        <v>815.67</v>
      </c>
      <c r="L58" s="114">
        <v>172</v>
      </c>
      <c r="M58" s="115">
        <v>106.47</v>
      </c>
      <c r="N58" s="114">
        <v>372</v>
      </c>
      <c r="O58" s="115">
        <v>1271.67</v>
      </c>
      <c r="P58" s="114">
        <v>229</v>
      </c>
      <c r="Q58" s="115">
        <v>1005.98</v>
      </c>
      <c r="R58" s="114">
        <f t="shared" si="2"/>
        <v>2648</v>
      </c>
      <c r="S58" s="115">
        <f>SUM(S51:S57)</f>
        <v>4132.17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2334</v>
      </c>
      <c r="I59" s="113">
        <v>5719.8</v>
      </c>
      <c r="J59" s="63">
        <v>719</v>
      </c>
      <c r="K59" s="113">
        <v>8820.2900000000009</v>
      </c>
      <c r="L59" s="63">
        <v>998</v>
      </c>
      <c r="M59" s="113">
        <v>66298.820000000007</v>
      </c>
      <c r="N59" s="63">
        <v>4651</v>
      </c>
      <c r="O59" s="113">
        <v>219537.01</v>
      </c>
      <c r="P59" s="63">
        <v>453</v>
      </c>
      <c r="Q59" s="113">
        <v>3384.85</v>
      </c>
      <c r="R59" s="63">
        <f t="shared" si="2"/>
        <v>9155</v>
      </c>
      <c r="S59" s="113">
        <f>+I59+K59+M59+O59+Q59</f>
        <v>303760.77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2334</v>
      </c>
      <c r="I60" s="115">
        <v>5719.8</v>
      </c>
      <c r="J60" s="114">
        <v>719</v>
      </c>
      <c r="K60" s="115">
        <v>8820.2900000000009</v>
      </c>
      <c r="L60" s="114">
        <v>998</v>
      </c>
      <c r="M60" s="115">
        <v>66298.820000000007</v>
      </c>
      <c r="N60" s="114">
        <v>4651</v>
      </c>
      <c r="O60" s="115">
        <v>219537.01</v>
      </c>
      <c r="P60" s="114">
        <v>453</v>
      </c>
      <c r="Q60" s="115">
        <v>3384.85</v>
      </c>
      <c r="R60" s="114">
        <f t="shared" si="2"/>
        <v>9155</v>
      </c>
      <c r="S60" s="115">
        <f>SUM(S59)</f>
        <v>303760.77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5766</v>
      </c>
      <c r="I62" s="113">
        <v>120347.78</v>
      </c>
      <c r="J62" s="63">
        <v>218</v>
      </c>
      <c r="K62" s="113">
        <v>11417.43</v>
      </c>
      <c r="L62" s="63">
        <v>0</v>
      </c>
      <c r="M62" s="113">
        <v>0</v>
      </c>
      <c r="N62" s="63">
        <v>8</v>
      </c>
      <c r="O62" s="113">
        <v>166.3</v>
      </c>
      <c r="P62" s="63">
        <v>1</v>
      </c>
      <c r="Q62" s="113">
        <v>11.97</v>
      </c>
      <c r="R62" s="63">
        <f t="shared" si="2"/>
        <v>5993</v>
      </c>
      <c r="S62" s="113">
        <f>+I62+K62+M62+O62+Q62</f>
        <v>131943.47999999998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23986</v>
      </c>
      <c r="I63" s="113">
        <v>55371.83</v>
      </c>
      <c r="J63" s="63">
        <v>11325</v>
      </c>
      <c r="K63" s="113">
        <v>122992.48</v>
      </c>
      <c r="L63" s="63">
        <v>3083</v>
      </c>
      <c r="M63" s="113">
        <v>73048.83</v>
      </c>
      <c r="N63" s="63">
        <v>12178</v>
      </c>
      <c r="O63" s="113">
        <v>793874.8</v>
      </c>
      <c r="P63" s="63">
        <v>1517</v>
      </c>
      <c r="Q63" s="113">
        <v>12637.92</v>
      </c>
      <c r="R63" s="63">
        <f t="shared" si="2"/>
        <v>52089</v>
      </c>
      <c r="S63" s="113">
        <f>+I63+K63+M63+O63+Q63</f>
        <v>1057925.8600000001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25066</v>
      </c>
      <c r="I64" s="115">
        <v>175719.61</v>
      </c>
      <c r="J64" s="114">
        <v>11390</v>
      </c>
      <c r="K64" s="115">
        <v>134409.91</v>
      </c>
      <c r="L64" s="114">
        <v>3083</v>
      </c>
      <c r="M64" s="115">
        <v>73048.83</v>
      </c>
      <c r="N64" s="114">
        <v>12179</v>
      </c>
      <c r="O64" s="115">
        <v>794041.1</v>
      </c>
      <c r="P64" s="114">
        <v>1517</v>
      </c>
      <c r="Q64" s="115">
        <v>12649.89</v>
      </c>
      <c r="R64" s="114">
        <f t="shared" si="2"/>
        <v>53235</v>
      </c>
      <c r="S64" s="115">
        <f>SUM(S61:S63)</f>
        <v>1189869.3400000001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25079</v>
      </c>
      <c r="I65" s="113">
        <v>45671.21</v>
      </c>
      <c r="J65" s="63">
        <v>6779</v>
      </c>
      <c r="K65" s="113">
        <v>10340.049999999999</v>
      </c>
      <c r="L65" s="63">
        <v>1664</v>
      </c>
      <c r="M65" s="113">
        <v>13247.43</v>
      </c>
      <c r="N65" s="63">
        <v>1972</v>
      </c>
      <c r="O65" s="113">
        <v>23382.84</v>
      </c>
      <c r="P65" s="63">
        <v>513</v>
      </c>
      <c r="Q65" s="113">
        <v>482.48</v>
      </c>
      <c r="R65" s="63">
        <f t="shared" si="2"/>
        <v>36007</v>
      </c>
      <c r="S65" s="113">
        <f>+I65+K65+M65+O65+Q65</f>
        <v>93124.01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25079</v>
      </c>
      <c r="I66" s="115">
        <v>45671.21</v>
      </c>
      <c r="J66" s="114">
        <v>6779</v>
      </c>
      <c r="K66" s="115">
        <v>10340.049999999999</v>
      </c>
      <c r="L66" s="114">
        <v>1664</v>
      </c>
      <c r="M66" s="115">
        <v>13247.43</v>
      </c>
      <c r="N66" s="114">
        <v>1972</v>
      </c>
      <c r="O66" s="115">
        <v>23382.84</v>
      </c>
      <c r="P66" s="114">
        <v>513</v>
      </c>
      <c r="Q66" s="115">
        <v>482.48</v>
      </c>
      <c r="R66" s="114">
        <f t="shared" si="2"/>
        <v>36007</v>
      </c>
      <c r="S66" s="115">
        <f>SUM(S65)</f>
        <v>93124.01</v>
      </c>
    </row>
    <row r="67" spans="1:19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2</v>
      </c>
      <c r="I67" s="113">
        <v>9.51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2</v>
      </c>
      <c r="S67" s="113">
        <f t="shared" ref="S67:S69" si="4">+I67+K67+M67+O67+Q67</f>
        <v>9.51</v>
      </c>
    </row>
    <row r="68" spans="1:19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31</v>
      </c>
      <c r="I68" s="113">
        <v>32.15</v>
      </c>
      <c r="J68" s="63">
        <v>5</v>
      </c>
      <c r="K68" s="113">
        <v>6.77</v>
      </c>
      <c r="L68" s="63">
        <v>4</v>
      </c>
      <c r="M68" s="113">
        <v>15.77</v>
      </c>
      <c r="N68" s="63">
        <v>3</v>
      </c>
      <c r="O68" s="113">
        <v>19.45</v>
      </c>
      <c r="P68" s="63">
        <v>0</v>
      </c>
      <c r="Q68" s="113">
        <v>0</v>
      </c>
      <c r="R68" s="63">
        <f t="shared" si="3"/>
        <v>43</v>
      </c>
      <c r="S68" s="113">
        <f t="shared" si="4"/>
        <v>74.14</v>
      </c>
    </row>
    <row r="69" spans="1:19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7</v>
      </c>
      <c r="I69" s="113">
        <v>8.57</v>
      </c>
      <c r="J69" s="63">
        <v>3</v>
      </c>
      <c r="K69" s="113">
        <v>4.2</v>
      </c>
      <c r="L69" s="63">
        <v>1</v>
      </c>
      <c r="M69" s="113">
        <v>3.27</v>
      </c>
      <c r="N69" s="63">
        <v>4</v>
      </c>
      <c r="O69" s="113">
        <v>8.56</v>
      </c>
      <c r="P69" s="63">
        <v>0</v>
      </c>
      <c r="Q69" s="113">
        <v>0</v>
      </c>
      <c r="R69" s="63">
        <f t="shared" si="3"/>
        <v>15</v>
      </c>
      <c r="S69" s="113">
        <f t="shared" si="4"/>
        <v>24.6</v>
      </c>
    </row>
    <row r="70" spans="1:19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40</v>
      </c>
      <c r="I70" s="115">
        <v>50.23</v>
      </c>
      <c r="J70" s="114">
        <v>8</v>
      </c>
      <c r="K70" s="115">
        <v>10.97</v>
      </c>
      <c r="L70" s="114">
        <v>5</v>
      </c>
      <c r="M70" s="115">
        <v>19.04</v>
      </c>
      <c r="N70" s="114">
        <v>7</v>
      </c>
      <c r="O70" s="115">
        <v>28.01</v>
      </c>
      <c r="P70" s="114">
        <v>0</v>
      </c>
      <c r="Q70" s="115">
        <v>0</v>
      </c>
      <c r="R70" s="114">
        <f t="shared" si="3"/>
        <v>60</v>
      </c>
      <c r="S70" s="115">
        <f>SUM(S67:S69)</f>
        <v>108.25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1</v>
      </c>
      <c r="M71" s="113">
        <v>0.56999999999999995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1</v>
      </c>
      <c r="S71" s="113">
        <f t="shared" si="2"/>
        <v>0.56999999999999995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0</v>
      </c>
      <c r="K72" s="113">
        <v>0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0</v>
      </c>
      <c r="S72" s="113">
        <f t="shared" si="2"/>
        <v>0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5</v>
      </c>
      <c r="I73" s="113">
        <v>11.38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5</v>
      </c>
      <c r="S73" s="113">
        <f t="shared" si="2"/>
        <v>11.38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1</v>
      </c>
      <c r="O74" s="113">
        <v>0.22</v>
      </c>
      <c r="P74" s="63">
        <v>0</v>
      </c>
      <c r="Q74" s="113">
        <v>0</v>
      </c>
      <c r="R74" s="63">
        <f t="shared" si="2"/>
        <v>1</v>
      </c>
      <c r="S74" s="113">
        <f t="shared" si="2"/>
        <v>0.22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65</v>
      </c>
      <c r="I76" s="113">
        <v>26.6</v>
      </c>
      <c r="J76" s="63">
        <v>44</v>
      </c>
      <c r="K76" s="113">
        <v>53.24</v>
      </c>
      <c r="L76" s="63">
        <v>12</v>
      </c>
      <c r="M76" s="113">
        <v>22.45</v>
      </c>
      <c r="N76" s="63">
        <v>14</v>
      </c>
      <c r="O76" s="113">
        <v>20.53</v>
      </c>
      <c r="P76" s="63">
        <v>4</v>
      </c>
      <c r="Q76" s="113">
        <v>2.67</v>
      </c>
      <c r="R76" s="63">
        <f t="shared" si="2"/>
        <v>139</v>
      </c>
      <c r="S76" s="113">
        <f t="shared" si="2"/>
        <v>125.49000000000001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158</v>
      </c>
      <c r="I77" s="113">
        <v>37.29</v>
      </c>
      <c r="J77" s="63">
        <v>61</v>
      </c>
      <c r="K77" s="113">
        <v>20.37</v>
      </c>
      <c r="L77" s="63">
        <v>32</v>
      </c>
      <c r="M77" s="113">
        <v>13.63</v>
      </c>
      <c r="N77" s="63">
        <v>96</v>
      </c>
      <c r="O77" s="113">
        <v>651.5</v>
      </c>
      <c r="P77" s="63">
        <v>15</v>
      </c>
      <c r="Q77" s="113">
        <v>14</v>
      </c>
      <c r="R77" s="63">
        <f t="shared" si="2"/>
        <v>362</v>
      </c>
      <c r="S77" s="113">
        <f t="shared" si="2"/>
        <v>736.79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221</v>
      </c>
      <c r="I78" s="115">
        <v>75.27</v>
      </c>
      <c r="J78" s="114">
        <v>105</v>
      </c>
      <c r="K78" s="115">
        <v>73.61</v>
      </c>
      <c r="L78" s="114">
        <v>44</v>
      </c>
      <c r="M78" s="115">
        <v>36.65</v>
      </c>
      <c r="N78" s="114">
        <v>111</v>
      </c>
      <c r="O78" s="115">
        <v>672.25</v>
      </c>
      <c r="P78" s="114">
        <v>18</v>
      </c>
      <c r="Q78" s="115">
        <v>16.670000000000002</v>
      </c>
      <c r="R78" s="114">
        <f t="shared" si="2"/>
        <v>499</v>
      </c>
      <c r="S78" s="115">
        <f>SUM(S71:S77)</f>
        <v>874.45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244</v>
      </c>
      <c r="I81" s="115">
        <v>48.25</v>
      </c>
      <c r="J81" s="114">
        <v>10</v>
      </c>
      <c r="K81" s="115">
        <v>1.71</v>
      </c>
      <c r="L81" s="114">
        <v>0</v>
      </c>
      <c r="M81" s="115">
        <v>0</v>
      </c>
      <c r="N81" s="114">
        <v>2</v>
      </c>
      <c r="O81" s="115">
        <v>0.4</v>
      </c>
      <c r="P81" s="114">
        <v>0</v>
      </c>
      <c r="Q81" s="115">
        <v>0</v>
      </c>
      <c r="R81" s="114">
        <f t="shared" si="2"/>
        <v>256</v>
      </c>
      <c r="S81" s="115">
        <f t="shared" si="2"/>
        <v>50.36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46311</v>
      </c>
      <c r="I82" s="118">
        <v>348552.02</v>
      </c>
      <c r="J82" s="117">
        <v>17789</v>
      </c>
      <c r="K82" s="118">
        <v>193274.79</v>
      </c>
      <c r="L82" s="117">
        <v>5377</v>
      </c>
      <c r="M82" s="118">
        <v>184256.75</v>
      </c>
      <c r="N82" s="117">
        <v>16777</v>
      </c>
      <c r="O82" s="118">
        <v>1284505.3700000001</v>
      </c>
      <c r="P82" s="117">
        <v>2602</v>
      </c>
      <c r="Q82" s="118">
        <v>40098.019999999997</v>
      </c>
      <c r="R82" s="117">
        <f t="shared" si="2"/>
        <v>88856</v>
      </c>
      <c r="S82" s="118">
        <f>+S78+S66+S64+S60+S58+S50+S48+S46+S32+S19+S10+S79+S80+S81+S70</f>
        <v>2050686.9500000002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601</v>
      </c>
      <c r="K83" s="113">
        <v>5679.48</v>
      </c>
      <c r="L83" s="63">
        <v>234</v>
      </c>
      <c r="M83" s="113">
        <v>14863.34</v>
      </c>
      <c r="N83" s="63">
        <v>224</v>
      </c>
      <c r="O83" s="113">
        <v>7839.61</v>
      </c>
      <c r="P83" s="63">
        <v>2</v>
      </c>
      <c r="Q83" s="113">
        <v>202.08</v>
      </c>
      <c r="R83" s="63">
        <f t="shared" si="2"/>
        <v>1061</v>
      </c>
      <c r="S83" s="113">
        <f t="shared" si="2"/>
        <v>28584.510000000002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6513</v>
      </c>
      <c r="I84" s="113">
        <v>10943.94</v>
      </c>
      <c r="J84" s="63">
        <v>4013</v>
      </c>
      <c r="K84" s="113">
        <v>7596.45</v>
      </c>
      <c r="L84" s="63">
        <v>618</v>
      </c>
      <c r="M84" s="113">
        <v>2559.29</v>
      </c>
      <c r="N84" s="63">
        <v>1705</v>
      </c>
      <c r="O84" s="113">
        <v>27335.9</v>
      </c>
      <c r="P84" s="63">
        <v>220</v>
      </c>
      <c r="Q84" s="113">
        <v>1408.81</v>
      </c>
      <c r="R84" s="63">
        <f t="shared" si="2"/>
        <v>13069</v>
      </c>
      <c r="S84" s="113">
        <f t="shared" si="2"/>
        <v>49844.39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5214</v>
      </c>
      <c r="I85" s="113">
        <v>6300.09</v>
      </c>
      <c r="J85" s="63">
        <v>1661</v>
      </c>
      <c r="K85" s="113">
        <v>3955.7</v>
      </c>
      <c r="L85" s="63">
        <v>8</v>
      </c>
      <c r="M85" s="113">
        <v>45.24</v>
      </c>
      <c r="N85" s="63">
        <v>20</v>
      </c>
      <c r="O85" s="113">
        <v>90.08</v>
      </c>
      <c r="P85" s="63">
        <v>3</v>
      </c>
      <c r="Q85" s="113">
        <v>0.93</v>
      </c>
      <c r="R85" s="63">
        <f t="shared" si="2"/>
        <v>6906</v>
      </c>
      <c r="S85" s="113">
        <f t="shared" si="2"/>
        <v>10392.040000000001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187</v>
      </c>
      <c r="I86" s="113">
        <v>132.62</v>
      </c>
      <c r="J86" s="63">
        <v>31</v>
      </c>
      <c r="K86" s="113">
        <v>38.28</v>
      </c>
      <c r="L86" s="63">
        <v>219</v>
      </c>
      <c r="M86" s="113">
        <v>1134.54</v>
      </c>
      <c r="N86" s="63">
        <v>848</v>
      </c>
      <c r="O86" s="113">
        <v>13758.8</v>
      </c>
      <c r="P86" s="63">
        <v>77</v>
      </c>
      <c r="Q86" s="113">
        <v>209.3</v>
      </c>
      <c r="R86" s="63">
        <f t="shared" si="2"/>
        <v>1362</v>
      </c>
      <c r="S86" s="113">
        <f t="shared" si="2"/>
        <v>15273.539999999999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19137</v>
      </c>
      <c r="I87" s="113">
        <v>33366.39</v>
      </c>
      <c r="J87" s="63">
        <v>8684</v>
      </c>
      <c r="K87" s="113">
        <v>20170.39</v>
      </c>
      <c r="L87" s="63">
        <v>931</v>
      </c>
      <c r="M87" s="113">
        <v>22001.27</v>
      </c>
      <c r="N87" s="63">
        <v>449</v>
      </c>
      <c r="O87" s="113">
        <v>14223.84</v>
      </c>
      <c r="P87" s="63">
        <v>44</v>
      </c>
      <c r="Q87" s="113">
        <v>70.150000000000006</v>
      </c>
      <c r="R87" s="63">
        <f t="shared" si="2"/>
        <v>29245</v>
      </c>
      <c r="S87" s="113">
        <f t="shared" si="2"/>
        <v>89832.04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1122</v>
      </c>
      <c r="I88" s="113">
        <v>1486.36</v>
      </c>
      <c r="J88" s="63">
        <v>1109</v>
      </c>
      <c r="K88" s="113">
        <v>2518.8200000000002</v>
      </c>
      <c r="L88" s="63">
        <v>109</v>
      </c>
      <c r="M88" s="113">
        <v>961.33</v>
      </c>
      <c r="N88" s="63">
        <v>439</v>
      </c>
      <c r="O88" s="113">
        <v>4781.3599999999997</v>
      </c>
      <c r="P88" s="63">
        <v>3</v>
      </c>
      <c r="Q88" s="113">
        <v>5.67</v>
      </c>
      <c r="R88" s="63">
        <f t="shared" si="2"/>
        <v>2782</v>
      </c>
      <c r="S88" s="113">
        <f t="shared" si="2"/>
        <v>9753.5399999999991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1710</v>
      </c>
      <c r="I89" s="113">
        <v>2041.99</v>
      </c>
      <c r="J89" s="63">
        <v>512</v>
      </c>
      <c r="K89" s="113">
        <v>678.04</v>
      </c>
      <c r="L89" s="63">
        <v>331</v>
      </c>
      <c r="M89" s="113">
        <v>2722.42</v>
      </c>
      <c r="N89" s="63">
        <v>1018</v>
      </c>
      <c r="O89" s="113">
        <v>20411.650000000001</v>
      </c>
      <c r="P89" s="63">
        <v>74</v>
      </c>
      <c r="Q89" s="113">
        <v>223.92</v>
      </c>
      <c r="R89" s="63">
        <f t="shared" si="2"/>
        <v>3645</v>
      </c>
      <c r="S89" s="113">
        <f t="shared" si="2"/>
        <v>26078.02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224</v>
      </c>
      <c r="I91" s="113">
        <v>329.21</v>
      </c>
      <c r="J91" s="63">
        <v>111</v>
      </c>
      <c r="K91" s="113">
        <v>676.05</v>
      </c>
      <c r="L91" s="63">
        <v>41</v>
      </c>
      <c r="M91" s="113">
        <v>243.74</v>
      </c>
      <c r="N91" s="63">
        <v>693</v>
      </c>
      <c r="O91" s="113">
        <v>12057.42</v>
      </c>
      <c r="P91" s="63">
        <v>18</v>
      </c>
      <c r="Q91" s="113">
        <v>51.83</v>
      </c>
      <c r="R91" s="63">
        <f t="shared" si="2"/>
        <v>1087</v>
      </c>
      <c r="S91" s="113">
        <f t="shared" si="2"/>
        <v>13358.25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624</v>
      </c>
      <c r="I92" s="113">
        <v>480.62</v>
      </c>
      <c r="J92" s="63">
        <v>220</v>
      </c>
      <c r="K92" s="113">
        <v>292.52999999999997</v>
      </c>
      <c r="L92" s="63">
        <v>12</v>
      </c>
      <c r="M92" s="113">
        <v>58.67</v>
      </c>
      <c r="N92" s="63">
        <v>14</v>
      </c>
      <c r="O92" s="113">
        <v>49.23</v>
      </c>
      <c r="P92" s="63">
        <v>89</v>
      </c>
      <c r="Q92" s="113">
        <v>154.55000000000001</v>
      </c>
      <c r="R92" s="63">
        <f t="shared" si="2"/>
        <v>959</v>
      </c>
      <c r="S92" s="113">
        <f t="shared" si="2"/>
        <v>1035.5999999999999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25942</v>
      </c>
      <c r="I93" s="115">
        <v>55081.22</v>
      </c>
      <c r="J93" s="114">
        <v>11803</v>
      </c>
      <c r="K93" s="115">
        <v>41605.74</v>
      </c>
      <c r="L93" s="114">
        <v>1923</v>
      </c>
      <c r="M93" s="115">
        <v>44589.84</v>
      </c>
      <c r="N93" s="114">
        <v>3709</v>
      </c>
      <c r="O93" s="115">
        <v>100547.89</v>
      </c>
      <c r="P93" s="114">
        <v>431</v>
      </c>
      <c r="Q93" s="115">
        <v>2327.2399999999998</v>
      </c>
      <c r="R93" s="114">
        <f t="shared" si="2"/>
        <v>43808</v>
      </c>
      <c r="S93" s="115">
        <f>SUM(S83:S92)</f>
        <v>244151.93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121</v>
      </c>
      <c r="I94" s="113">
        <v>49.91</v>
      </c>
      <c r="J94" s="63">
        <v>30</v>
      </c>
      <c r="K94" s="113">
        <v>69.790000000000006</v>
      </c>
      <c r="L94" s="63">
        <v>8</v>
      </c>
      <c r="M94" s="113">
        <v>6.24</v>
      </c>
      <c r="N94" s="63">
        <v>11</v>
      </c>
      <c r="O94" s="113">
        <v>139.99</v>
      </c>
      <c r="P94" s="63">
        <v>3</v>
      </c>
      <c r="Q94" s="113">
        <v>5.99</v>
      </c>
      <c r="R94" s="63">
        <f t="shared" ref="R94:S126" si="5">+H94+J94+L94+N94+P94</f>
        <v>173</v>
      </c>
      <c r="S94" s="113">
        <f>+I94+K94+M94+O94+Q94</f>
        <v>271.92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121</v>
      </c>
      <c r="I95" s="115">
        <v>49.91</v>
      </c>
      <c r="J95" s="114">
        <v>30</v>
      </c>
      <c r="K95" s="115">
        <v>69.790000000000006</v>
      </c>
      <c r="L95" s="114">
        <v>8</v>
      </c>
      <c r="M95" s="115">
        <v>6.24</v>
      </c>
      <c r="N95" s="114">
        <v>11</v>
      </c>
      <c r="O95" s="115">
        <v>139.99</v>
      </c>
      <c r="P95" s="114">
        <v>3</v>
      </c>
      <c r="Q95" s="115">
        <v>5.99</v>
      </c>
      <c r="R95" s="114">
        <f t="shared" si="5"/>
        <v>173</v>
      </c>
      <c r="S95" s="115">
        <f>SUM(S94)</f>
        <v>271.92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2059</v>
      </c>
      <c r="I96" s="113">
        <v>2152.36</v>
      </c>
      <c r="J96" s="63">
        <v>784</v>
      </c>
      <c r="K96" s="113">
        <v>1455.2</v>
      </c>
      <c r="L96" s="63">
        <v>537</v>
      </c>
      <c r="M96" s="113">
        <v>5250.57</v>
      </c>
      <c r="N96" s="63">
        <v>566</v>
      </c>
      <c r="O96" s="113">
        <v>9664.44</v>
      </c>
      <c r="P96" s="63">
        <v>5</v>
      </c>
      <c r="Q96" s="113">
        <v>4.33</v>
      </c>
      <c r="R96" s="63">
        <f t="shared" si="5"/>
        <v>3951</v>
      </c>
      <c r="S96" s="113">
        <f t="shared" si="5"/>
        <v>18526.900000000001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5144</v>
      </c>
      <c r="I98" s="113">
        <v>6682.67</v>
      </c>
      <c r="J98" s="63">
        <v>4652</v>
      </c>
      <c r="K98" s="113">
        <v>15557.37</v>
      </c>
      <c r="L98" s="63">
        <v>1273</v>
      </c>
      <c r="M98" s="113">
        <v>9240.02</v>
      </c>
      <c r="N98" s="63">
        <v>3672</v>
      </c>
      <c r="O98" s="113">
        <v>76603.69</v>
      </c>
      <c r="P98" s="63">
        <v>44</v>
      </c>
      <c r="Q98" s="113">
        <v>307.8</v>
      </c>
      <c r="R98" s="63">
        <f t="shared" si="5"/>
        <v>14785</v>
      </c>
      <c r="S98" s="113">
        <f t="shared" si="5"/>
        <v>108391.55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3</v>
      </c>
      <c r="I99" s="113">
        <v>1.78</v>
      </c>
      <c r="J99" s="63">
        <v>2</v>
      </c>
      <c r="K99" s="113">
        <v>30.07</v>
      </c>
      <c r="L99" s="63">
        <v>1</v>
      </c>
      <c r="M99" s="113">
        <v>3.84</v>
      </c>
      <c r="N99" s="63">
        <v>1</v>
      </c>
      <c r="O99" s="113">
        <v>0.6</v>
      </c>
      <c r="P99" s="63">
        <v>4</v>
      </c>
      <c r="Q99" s="113">
        <v>5.77</v>
      </c>
      <c r="R99" s="63">
        <f t="shared" si="5"/>
        <v>11</v>
      </c>
      <c r="S99" s="113">
        <f t="shared" si="5"/>
        <v>42.06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39</v>
      </c>
      <c r="I100" s="113">
        <v>14.98</v>
      </c>
      <c r="J100" s="63">
        <v>12</v>
      </c>
      <c r="K100" s="113">
        <v>14.88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51</v>
      </c>
      <c r="S100" s="113">
        <f t="shared" si="5"/>
        <v>29.86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15614</v>
      </c>
      <c r="I101" s="113">
        <v>19180.37</v>
      </c>
      <c r="J101" s="63">
        <v>9472</v>
      </c>
      <c r="K101" s="113">
        <v>51950.23</v>
      </c>
      <c r="L101" s="63">
        <v>3495</v>
      </c>
      <c r="M101" s="113">
        <v>30549.32</v>
      </c>
      <c r="N101" s="63">
        <v>11670</v>
      </c>
      <c r="O101" s="113">
        <v>341315.32</v>
      </c>
      <c r="P101" s="63">
        <v>1529</v>
      </c>
      <c r="Q101" s="113">
        <v>8348.91</v>
      </c>
      <c r="R101" s="63">
        <f t="shared" si="5"/>
        <v>41780</v>
      </c>
      <c r="S101" s="113">
        <f t="shared" si="5"/>
        <v>451344.14999999997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1</v>
      </c>
      <c r="I102" s="113">
        <v>0.13</v>
      </c>
      <c r="J102" s="63">
        <v>5</v>
      </c>
      <c r="K102" s="113">
        <v>24.42</v>
      </c>
      <c r="L102" s="63">
        <v>2</v>
      </c>
      <c r="M102" s="113">
        <v>2.82</v>
      </c>
      <c r="N102" s="63">
        <v>3</v>
      </c>
      <c r="O102" s="113">
        <v>79.06</v>
      </c>
      <c r="P102" s="63">
        <v>0</v>
      </c>
      <c r="Q102" s="113">
        <v>0</v>
      </c>
      <c r="R102" s="63">
        <f t="shared" si="5"/>
        <v>11</v>
      </c>
      <c r="S102" s="113">
        <f t="shared" si="5"/>
        <v>106.43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20620</v>
      </c>
      <c r="I103" s="115">
        <v>28032.29</v>
      </c>
      <c r="J103" s="114">
        <v>12660</v>
      </c>
      <c r="K103" s="115">
        <v>69032.17</v>
      </c>
      <c r="L103" s="114">
        <v>4452</v>
      </c>
      <c r="M103" s="115">
        <v>45046.57</v>
      </c>
      <c r="N103" s="114">
        <v>12590</v>
      </c>
      <c r="O103" s="115">
        <v>427663.11</v>
      </c>
      <c r="P103" s="114">
        <v>1543</v>
      </c>
      <c r="Q103" s="115">
        <v>8666.81</v>
      </c>
      <c r="R103" s="114">
        <f t="shared" si="5"/>
        <v>51865</v>
      </c>
      <c r="S103" s="115">
        <f>SUM(S96:S102)</f>
        <v>578440.95000000007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2471</v>
      </c>
      <c r="I104" s="113">
        <v>1922.95</v>
      </c>
      <c r="J104" s="63">
        <v>943</v>
      </c>
      <c r="K104" s="113">
        <v>325.98</v>
      </c>
      <c r="L104" s="63">
        <v>199</v>
      </c>
      <c r="M104" s="113">
        <v>917.34</v>
      </c>
      <c r="N104" s="63">
        <v>385</v>
      </c>
      <c r="O104" s="113">
        <v>4046.79</v>
      </c>
      <c r="P104" s="63">
        <v>3</v>
      </c>
      <c r="Q104" s="113">
        <v>12.92</v>
      </c>
      <c r="R104" s="63">
        <f t="shared" si="5"/>
        <v>4001</v>
      </c>
      <c r="S104" s="113">
        <f t="shared" si="5"/>
        <v>7225.9800000000005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2</v>
      </c>
      <c r="I105" s="113">
        <v>0.23</v>
      </c>
      <c r="J105" s="63">
        <v>5</v>
      </c>
      <c r="K105" s="113">
        <v>1.26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7</v>
      </c>
      <c r="S105" s="113">
        <f t="shared" si="5"/>
        <v>1.49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36</v>
      </c>
      <c r="I106" s="113">
        <v>6.95</v>
      </c>
      <c r="J106" s="63">
        <v>31</v>
      </c>
      <c r="K106" s="113">
        <v>42.95</v>
      </c>
      <c r="L106" s="63">
        <v>11</v>
      </c>
      <c r="M106" s="113">
        <v>16.43</v>
      </c>
      <c r="N106" s="63">
        <v>2</v>
      </c>
      <c r="O106" s="113">
        <v>1.46</v>
      </c>
      <c r="P106" s="63">
        <v>0</v>
      </c>
      <c r="Q106" s="113">
        <v>0</v>
      </c>
      <c r="R106" s="63">
        <f t="shared" si="5"/>
        <v>80</v>
      </c>
      <c r="S106" s="113">
        <f t="shared" si="5"/>
        <v>67.790000000000006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8</v>
      </c>
      <c r="I107" s="113">
        <v>5.88</v>
      </c>
      <c r="J107" s="63">
        <v>17</v>
      </c>
      <c r="K107" s="113">
        <v>1.2</v>
      </c>
      <c r="L107" s="63">
        <v>17</v>
      </c>
      <c r="M107" s="113">
        <v>10.58</v>
      </c>
      <c r="N107" s="63">
        <v>20</v>
      </c>
      <c r="O107" s="113">
        <v>557.67999999999995</v>
      </c>
      <c r="P107" s="63">
        <v>0</v>
      </c>
      <c r="Q107" s="113">
        <v>0</v>
      </c>
      <c r="R107" s="63">
        <f t="shared" si="5"/>
        <v>62</v>
      </c>
      <c r="S107" s="113">
        <f t="shared" si="5"/>
        <v>575.33999999999992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6</v>
      </c>
      <c r="I108" s="113">
        <v>3.11</v>
      </c>
      <c r="J108" s="63">
        <v>12</v>
      </c>
      <c r="K108" s="113">
        <v>42.38</v>
      </c>
      <c r="L108" s="63">
        <v>13</v>
      </c>
      <c r="M108" s="113">
        <v>89.79</v>
      </c>
      <c r="N108" s="63">
        <v>1</v>
      </c>
      <c r="O108" s="113">
        <v>0.05</v>
      </c>
      <c r="P108" s="63">
        <v>0</v>
      </c>
      <c r="Q108" s="113">
        <v>0</v>
      </c>
      <c r="R108" s="63">
        <f t="shared" si="5"/>
        <v>32</v>
      </c>
      <c r="S108" s="113">
        <f t="shared" si="5"/>
        <v>135.33000000000001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9396</v>
      </c>
      <c r="I109" s="113">
        <v>1396.08</v>
      </c>
      <c r="J109" s="63">
        <v>3244</v>
      </c>
      <c r="K109" s="113">
        <v>838.99</v>
      </c>
      <c r="L109" s="63">
        <v>338</v>
      </c>
      <c r="M109" s="113">
        <v>2308.15</v>
      </c>
      <c r="N109" s="63">
        <v>31</v>
      </c>
      <c r="O109" s="113">
        <v>67.150000000000006</v>
      </c>
      <c r="P109" s="63">
        <v>15</v>
      </c>
      <c r="Q109" s="113">
        <v>1.65</v>
      </c>
      <c r="R109" s="63">
        <f t="shared" si="5"/>
        <v>13024</v>
      </c>
      <c r="S109" s="113">
        <f t="shared" si="5"/>
        <v>4612.0199999999986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18</v>
      </c>
      <c r="I110" s="113">
        <v>9.1999999999999993</v>
      </c>
      <c r="J110" s="63">
        <v>27</v>
      </c>
      <c r="K110" s="113">
        <v>39.86</v>
      </c>
      <c r="L110" s="63">
        <v>73</v>
      </c>
      <c r="M110" s="113">
        <v>283.20999999999998</v>
      </c>
      <c r="N110" s="63">
        <v>40</v>
      </c>
      <c r="O110" s="113">
        <v>303.64</v>
      </c>
      <c r="P110" s="63">
        <v>7</v>
      </c>
      <c r="Q110" s="113">
        <v>14.95</v>
      </c>
      <c r="R110" s="63">
        <f t="shared" si="5"/>
        <v>165</v>
      </c>
      <c r="S110" s="113">
        <f t="shared" si="5"/>
        <v>650.86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8</v>
      </c>
      <c r="I111" s="113">
        <v>1.55</v>
      </c>
      <c r="J111" s="63">
        <v>1</v>
      </c>
      <c r="K111" s="113">
        <v>3</v>
      </c>
      <c r="L111" s="63">
        <v>25</v>
      </c>
      <c r="M111" s="113">
        <v>52.72</v>
      </c>
      <c r="N111" s="63">
        <v>1</v>
      </c>
      <c r="O111" s="113">
        <v>1.92</v>
      </c>
      <c r="P111" s="63">
        <v>0</v>
      </c>
      <c r="Q111" s="113">
        <v>0</v>
      </c>
      <c r="R111" s="63">
        <f t="shared" si="5"/>
        <v>35</v>
      </c>
      <c r="S111" s="113">
        <f t="shared" si="5"/>
        <v>59.19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56</v>
      </c>
      <c r="I112" s="113">
        <v>7.58</v>
      </c>
      <c r="J112" s="63">
        <v>52</v>
      </c>
      <c r="K112" s="113">
        <v>45.72</v>
      </c>
      <c r="L112" s="63">
        <v>8</v>
      </c>
      <c r="M112" s="113">
        <v>17.34</v>
      </c>
      <c r="N112" s="63">
        <v>2</v>
      </c>
      <c r="O112" s="113">
        <v>36.840000000000003</v>
      </c>
      <c r="P112" s="63">
        <v>0</v>
      </c>
      <c r="Q112" s="113">
        <v>0</v>
      </c>
      <c r="R112" s="63">
        <f t="shared" si="5"/>
        <v>118</v>
      </c>
      <c r="S112" s="113">
        <f t="shared" si="5"/>
        <v>107.48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160</v>
      </c>
      <c r="I113" s="113">
        <v>31.29</v>
      </c>
      <c r="J113" s="63">
        <v>33</v>
      </c>
      <c r="K113" s="113">
        <v>4.12</v>
      </c>
      <c r="L113" s="63">
        <v>63</v>
      </c>
      <c r="M113" s="113">
        <v>336.7</v>
      </c>
      <c r="N113" s="63">
        <v>16</v>
      </c>
      <c r="O113" s="113">
        <v>241.23</v>
      </c>
      <c r="P113" s="63">
        <v>0</v>
      </c>
      <c r="Q113" s="113">
        <v>0</v>
      </c>
      <c r="R113" s="63">
        <f t="shared" si="5"/>
        <v>272</v>
      </c>
      <c r="S113" s="113">
        <f t="shared" si="5"/>
        <v>613.34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12</v>
      </c>
      <c r="I114" s="113">
        <v>1.42</v>
      </c>
      <c r="J114" s="63">
        <v>6</v>
      </c>
      <c r="K114" s="113">
        <v>20.82</v>
      </c>
      <c r="L114" s="63">
        <v>45</v>
      </c>
      <c r="M114" s="113">
        <v>630.16</v>
      </c>
      <c r="N114" s="63">
        <v>4</v>
      </c>
      <c r="O114" s="113">
        <v>161.66999999999999</v>
      </c>
      <c r="P114" s="63">
        <v>0</v>
      </c>
      <c r="Q114" s="113">
        <v>0</v>
      </c>
      <c r="R114" s="63">
        <f t="shared" si="5"/>
        <v>67</v>
      </c>
      <c r="S114" s="113">
        <f t="shared" si="5"/>
        <v>814.06999999999994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1</v>
      </c>
      <c r="I115" s="113">
        <v>0.26</v>
      </c>
      <c r="J115" s="63">
        <v>0</v>
      </c>
      <c r="K115" s="113">
        <v>0</v>
      </c>
      <c r="L115" s="63">
        <v>1</v>
      </c>
      <c r="M115" s="113">
        <v>10.14</v>
      </c>
      <c r="N115" s="63">
        <v>0</v>
      </c>
      <c r="O115" s="113">
        <v>0</v>
      </c>
      <c r="P115" s="63">
        <v>1</v>
      </c>
      <c r="Q115" s="113">
        <v>1.42</v>
      </c>
      <c r="R115" s="63">
        <f t="shared" si="5"/>
        <v>3</v>
      </c>
      <c r="S115" s="113">
        <f t="shared" si="5"/>
        <v>11.82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12</v>
      </c>
      <c r="I116" s="113">
        <v>3.34</v>
      </c>
      <c r="J116" s="63">
        <v>13</v>
      </c>
      <c r="K116" s="113">
        <v>12.56</v>
      </c>
      <c r="L116" s="63">
        <v>46</v>
      </c>
      <c r="M116" s="113">
        <v>141.31</v>
      </c>
      <c r="N116" s="63">
        <v>6</v>
      </c>
      <c r="O116" s="113">
        <v>9.9</v>
      </c>
      <c r="P116" s="63">
        <v>0</v>
      </c>
      <c r="Q116" s="113">
        <v>0</v>
      </c>
      <c r="R116" s="63">
        <f t="shared" si="5"/>
        <v>77</v>
      </c>
      <c r="S116" s="113">
        <f t="shared" si="5"/>
        <v>167.11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103</v>
      </c>
      <c r="I117" s="113">
        <v>17.37</v>
      </c>
      <c r="J117" s="63">
        <v>127</v>
      </c>
      <c r="K117" s="113">
        <v>193.6</v>
      </c>
      <c r="L117" s="63">
        <v>145</v>
      </c>
      <c r="M117" s="113">
        <v>831.16</v>
      </c>
      <c r="N117" s="63">
        <v>15</v>
      </c>
      <c r="O117" s="113">
        <v>138.21</v>
      </c>
      <c r="P117" s="63">
        <v>0</v>
      </c>
      <c r="Q117" s="113">
        <v>0</v>
      </c>
      <c r="R117" s="63">
        <f t="shared" si="5"/>
        <v>390</v>
      </c>
      <c r="S117" s="113">
        <f t="shared" si="5"/>
        <v>1180.3399999999999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  <c r="J118" s="63">
        <v>3</v>
      </c>
      <c r="K118" s="113">
        <v>7.56</v>
      </c>
      <c r="L118" s="63">
        <v>3</v>
      </c>
      <c r="M118" s="113">
        <v>5.2</v>
      </c>
      <c r="N118" s="63">
        <v>1</v>
      </c>
      <c r="O118" s="113">
        <v>4.72</v>
      </c>
      <c r="P118" s="63">
        <v>1</v>
      </c>
      <c r="Q118" s="113">
        <v>0.17</v>
      </c>
      <c r="R118" s="63">
        <f t="shared" si="5"/>
        <v>8</v>
      </c>
      <c r="S118" s="113">
        <f t="shared" si="5"/>
        <v>17.650000000000002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61</v>
      </c>
      <c r="I119" s="113">
        <v>9.18</v>
      </c>
      <c r="J119" s="63">
        <v>49</v>
      </c>
      <c r="K119" s="113">
        <v>24.01</v>
      </c>
      <c r="L119" s="63">
        <v>31</v>
      </c>
      <c r="M119" s="113">
        <v>152.41999999999999</v>
      </c>
      <c r="N119" s="63">
        <v>36</v>
      </c>
      <c r="O119" s="113">
        <v>188.09</v>
      </c>
      <c r="P119" s="63">
        <v>5</v>
      </c>
      <c r="Q119" s="113">
        <v>2.11</v>
      </c>
      <c r="R119" s="63">
        <f t="shared" si="5"/>
        <v>182</v>
      </c>
      <c r="S119" s="113">
        <f t="shared" si="5"/>
        <v>375.81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142</v>
      </c>
      <c r="I120" s="113">
        <v>49.24</v>
      </c>
      <c r="J120" s="63">
        <v>28</v>
      </c>
      <c r="K120" s="113">
        <v>10.029999999999999</v>
      </c>
      <c r="L120" s="63">
        <v>46</v>
      </c>
      <c r="M120" s="113">
        <v>195.08</v>
      </c>
      <c r="N120" s="63">
        <v>135</v>
      </c>
      <c r="O120" s="113">
        <v>1561.58</v>
      </c>
      <c r="P120" s="63">
        <v>4</v>
      </c>
      <c r="Q120" s="113">
        <v>19.7</v>
      </c>
      <c r="R120" s="63">
        <f t="shared" si="5"/>
        <v>355</v>
      </c>
      <c r="S120" s="113">
        <f t="shared" si="5"/>
        <v>1835.6299999999999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26</v>
      </c>
      <c r="I121" s="113">
        <v>4.72</v>
      </c>
      <c r="J121" s="63">
        <v>5</v>
      </c>
      <c r="K121" s="113">
        <v>3.59</v>
      </c>
      <c r="L121" s="63">
        <v>7</v>
      </c>
      <c r="M121" s="113">
        <v>12.21</v>
      </c>
      <c r="N121" s="63">
        <v>6</v>
      </c>
      <c r="O121" s="113">
        <v>42.57</v>
      </c>
      <c r="P121" s="63">
        <v>3</v>
      </c>
      <c r="Q121" s="113">
        <v>1.26</v>
      </c>
      <c r="R121" s="63">
        <f t="shared" si="5"/>
        <v>47</v>
      </c>
      <c r="S121" s="113">
        <f t="shared" si="5"/>
        <v>64.350000000000009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59</v>
      </c>
      <c r="I122" s="113">
        <v>38.93</v>
      </c>
      <c r="J122" s="63">
        <v>48</v>
      </c>
      <c r="K122" s="113">
        <v>43.24</v>
      </c>
      <c r="L122" s="63">
        <v>20</v>
      </c>
      <c r="M122" s="113">
        <v>32.619999999999997</v>
      </c>
      <c r="N122" s="63">
        <v>3</v>
      </c>
      <c r="O122" s="113">
        <v>0.59</v>
      </c>
      <c r="P122" s="63">
        <v>3</v>
      </c>
      <c r="Q122" s="113">
        <v>2.37</v>
      </c>
      <c r="R122" s="63">
        <f t="shared" si="5"/>
        <v>133</v>
      </c>
      <c r="S122" s="113">
        <f t="shared" si="5"/>
        <v>117.75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1</v>
      </c>
      <c r="I123" s="113">
        <v>0.34</v>
      </c>
      <c r="J123" s="63">
        <v>2</v>
      </c>
      <c r="K123" s="113">
        <v>1.36</v>
      </c>
      <c r="L123" s="63">
        <v>1</v>
      </c>
      <c r="M123" s="113">
        <v>0.3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4</v>
      </c>
      <c r="S123" s="113">
        <f t="shared" si="5"/>
        <v>2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130</v>
      </c>
      <c r="I124" s="113">
        <v>43.53</v>
      </c>
      <c r="J124" s="63">
        <v>8</v>
      </c>
      <c r="K124" s="113">
        <v>3.04</v>
      </c>
      <c r="L124" s="63">
        <v>4</v>
      </c>
      <c r="M124" s="113">
        <v>7.27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142</v>
      </c>
      <c r="S124" s="113">
        <f t="shared" si="5"/>
        <v>53.84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250</v>
      </c>
      <c r="I125" s="113">
        <v>102.38</v>
      </c>
      <c r="J125" s="63">
        <v>206</v>
      </c>
      <c r="K125" s="113">
        <v>390.55</v>
      </c>
      <c r="L125" s="63">
        <v>15</v>
      </c>
      <c r="M125" s="113">
        <v>93.89</v>
      </c>
      <c r="N125" s="63">
        <v>53</v>
      </c>
      <c r="O125" s="113">
        <v>983.04</v>
      </c>
      <c r="P125" s="63">
        <v>0</v>
      </c>
      <c r="Q125" s="113">
        <v>0</v>
      </c>
      <c r="R125" s="63">
        <f t="shared" si="5"/>
        <v>524</v>
      </c>
      <c r="S125" s="113">
        <f t="shared" si="5"/>
        <v>1569.8600000000001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6</v>
      </c>
      <c r="I126" s="113">
        <v>1.68</v>
      </c>
      <c r="J126" s="63">
        <v>4</v>
      </c>
      <c r="K126" s="113">
        <v>0.6</v>
      </c>
      <c r="L126" s="63">
        <v>4</v>
      </c>
      <c r="M126" s="113">
        <v>0.7</v>
      </c>
      <c r="N126" s="63">
        <v>2</v>
      </c>
      <c r="O126" s="113">
        <v>0.66</v>
      </c>
      <c r="P126" s="63">
        <v>0</v>
      </c>
      <c r="Q126" s="113">
        <v>0</v>
      </c>
      <c r="R126" s="63">
        <f t="shared" si="5"/>
        <v>16</v>
      </c>
      <c r="S126" s="113">
        <f t="shared" si="5"/>
        <v>3.6399999999999997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20</v>
      </c>
      <c r="I127" s="113">
        <v>6.8</v>
      </c>
      <c r="J127" s="63">
        <v>26</v>
      </c>
      <c r="K127" s="113">
        <v>36.659999999999997</v>
      </c>
      <c r="L127" s="63">
        <v>98</v>
      </c>
      <c r="M127" s="113">
        <v>702.79</v>
      </c>
      <c r="N127" s="63">
        <v>28</v>
      </c>
      <c r="O127" s="113">
        <v>161.77000000000001</v>
      </c>
      <c r="P127" s="63">
        <v>1</v>
      </c>
      <c r="Q127" s="113">
        <v>7.0000000000000007E-2</v>
      </c>
      <c r="R127" s="63">
        <f t="shared" ref="R127:S159" si="6">+H127+J127+L127+N127+P127</f>
        <v>173</v>
      </c>
      <c r="S127" s="113">
        <f t="shared" si="6"/>
        <v>908.09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  <c r="J128" s="63">
        <v>0</v>
      </c>
      <c r="K128" s="113">
        <v>0</v>
      </c>
      <c r="L128" s="63">
        <v>0</v>
      </c>
      <c r="M128" s="113">
        <v>0</v>
      </c>
      <c r="N128" s="63">
        <v>1</v>
      </c>
      <c r="O128" s="113">
        <v>31.51</v>
      </c>
      <c r="P128" s="63">
        <v>0</v>
      </c>
      <c r="Q128" s="113">
        <v>0</v>
      </c>
      <c r="R128" s="63">
        <f t="shared" si="6"/>
        <v>1</v>
      </c>
      <c r="S128" s="113">
        <f t="shared" si="6"/>
        <v>31.51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0</v>
      </c>
      <c r="K130" s="113">
        <v>0</v>
      </c>
      <c r="L130" s="63">
        <v>1</v>
      </c>
      <c r="M130" s="113">
        <v>0.08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1</v>
      </c>
      <c r="S130" s="113">
        <f t="shared" si="6"/>
        <v>0.08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42</v>
      </c>
      <c r="I132" s="113">
        <v>14.81</v>
      </c>
      <c r="J132" s="63">
        <v>14</v>
      </c>
      <c r="K132" s="113">
        <v>20.18</v>
      </c>
      <c r="L132" s="63">
        <v>269</v>
      </c>
      <c r="M132" s="113">
        <v>13608.3</v>
      </c>
      <c r="N132" s="63">
        <v>64</v>
      </c>
      <c r="O132" s="113">
        <v>1647.89</v>
      </c>
      <c r="P132" s="63">
        <v>9</v>
      </c>
      <c r="Q132" s="113">
        <v>1.5</v>
      </c>
      <c r="R132" s="63">
        <f t="shared" si="6"/>
        <v>398</v>
      </c>
      <c r="S132" s="113">
        <f t="shared" si="6"/>
        <v>15292.679999999998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23866</v>
      </c>
      <c r="I133" s="113">
        <v>5160.29</v>
      </c>
      <c r="J133" s="63">
        <v>7564</v>
      </c>
      <c r="K133" s="113">
        <v>1809.62</v>
      </c>
      <c r="L133" s="63">
        <v>809</v>
      </c>
      <c r="M133" s="113">
        <v>701.79</v>
      </c>
      <c r="N133" s="63">
        <v>1379</v>
      </c>
      <c r="O133" s="113">
        <v>996.6</v>
      </c>
      <c r="P133" s="63">
        <v>540</v>
      </c>
      <c r="Q133" s="113">
        <v>313.89</v>
      </c>
      <c r="R133" s="63">
        <f t="shared" si="6"/>
        <v>34158</v>
      </c>
      <c r="S133" s="113">
        <f t="shared" si="6"/>
        <v>8982.1899999999987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28272</v>
      </c>
      <c r="I134" s="115">
        <v>8839.11</v>
      </c>
      <c r="J134" s="114">
        <v>9130</v>
      </c>
      <c r="K134" s="115">
        <v>3922.88</v>
      </c>
      <c r="L134" s="114">
        <v>1494</v>
      </c>
      <c r="M134" s="115">
        <v>21157.68</v>
      </c>
      <c r="N134" s="114">
        <v>1983</v>
      </c>
      <c r="O134" s="115">
        <v>11185.56</v>
      </c>
      <c r="P134" s="114">
        <v>567</v>
      </c>
      <c r="Q134" s="115">
        <v>372.01</v>
      </c>
      <c r="R134" s="114">
        <f t="shared" si="6"/>
        <v>41446</v>
      </c>
      <c r="S134" s="115">
        <f>SUM(S104:S133)</f>
        <v>45477.239999999991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1</v>
      </c>
      <c r="M135" s="113">
        <v>1.51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1</v>
      </c>
      <c r="S135" s="113">
        <f t="shared" si="6"/>
        <v>1.51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20</v>
      </c>
      <c r="I136" s="113">
        <v>44.13</v>
      </c>
      <c r="J136" s="63">
        <v>21</v>
      </c>
      <c r="K136" s="113">
        <v>89.21</v>
      </c>
      <c r="L136" s="63">
        <v>18</v>
      </c>
      <c r="M136" s="113">
        <v>135.04</v>
      </c>
      <c r="N136" s="63">
        <v>32</v>
      </c>
      <c r="O136" s="113">
        <v>443.86</v>
      </c>
      <c r="P136" s="63">
        <v>6</v>
      </c>
      <c r="Q136" s="113">
        <v>22.51</v>
      </c>
      <c r="R136" s="63">
        <f t="shared" si="6"/>
        <v>97</v>
      </c>
      <c r="S136" s="113">
        <f t="shared" si="6"/>
        <v>734.75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10</v>
      </c>
      <c r="I137" s="113">
        <v>1.69</v>
      </c>
      <c r="J137" s="63">
        <v>40</v>
      </c>
      <c r="K137" s="113">
        <v>206.75</v>
      </c>
      <c r="L137" s="63">
        <v>42</v>
      </c>
      <c r="M137" s="113">
        <v>487.14</v>
      </c>
      <c r="N137" s="63">
        <v>694</v>
      </c>
      <c r="O137" s="113">
        <v>9120.49</v>
      </c>
      <c r="P137" s="63">
        <v>9</v>
      </c>
      <c r="Q137" s="113">
        <v>17.89</v>
      </c>
      <c r="R137" s="63">
        <f t="shared" si="6"/>
        <v>795</v>
      </c>
      <c r="S137" s="113">
        <f t="shared" si="6"/>
        <v>9833.9599999999991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16</v>
      </c>
      <c r="I138" s="113">
        <v>25.65</v>
      </c>
      <c r="J138" s="63">
        <v>14</v>
      </c>
      <c r="K138" s="113">
        <v>35.049999999999997</v>
      </c>
      <c r="L138" s="63">
        <v>5</v>
      </c>
      <c r="M138" s="113">
        <v>18.93</v>
      </c>
      <c r="N138" s="63">
        <v>18</v>
      </c>
      <c r="O138" s="113">
        <v>196.99</v>
      </c>
      <c r="P138" s="63">
        <v>5</v>
      </c>
      <c r="Q138" s="113">
        <v>21.73</v>
      </c>
      <c r="R138" s="63">
        <f t="shared" si="6"/>
        <v>58</v>
      </c>
      <c r="S138" s="113">
        <f t="shared" si="6"/>
        <v>298.35000000000002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61</v>
      </c>
      <c r="I139" s="113">
        <v>6.14</v>
      </c>
      <c r="J139" s="63">
        <v>170</v>
      </c>
      <c r="K139" s="113">
        <v>71.66</v>
      </c>
      <c r="L139" s="63">
        <v>48</v>
      </c>
      <c r="M139" s="113">
        <v>62.21</v>
      </c>
      <c r="N139" s="63">
        <v>176</v>
      </c>
      <c r="O139" s="113">
        <v>1648.06</v>
      </c>
      <c r="P139" s="63">
        <v>33</v>
      </c>
      <c r="Q139" s="113">
        <v>11.1</v>
      </c>
      <c r="R139" s="63">
        <f t="shared" si="6"/>
        <v>488</v>
      </c>
      <c r="S139" s="113">
        <f t="shared" si="6"/>
        <v>1799.1699999999998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1900</v>
      </c>
      <c r="I140" s="113">
        <v>831.6</v>
      </c>
      <c r="J140" s="63">
        <v>1962</v>
      </c>
      <c r="K140" s="113">
        <v>6727.24</v>
      </c>
      <c r="L140" s="63">
        <v>68</v>
      </c>
      <c r="M140" s="113">
        <v>84.21</v>
      </c>
      <c r="N140" s="63">
        <v>155</v>
      </c>
      <c r="O140" s="113">
        <v>1339.82</v>
      </c>
      <c r="P140" s="63">
        <v>2</v>
      </c>
      <c r="Q140" s="113">
        <v>1.26</v>
      </c>
      <c r="R140" s="63">
        <f t="shared" si="6"/>
        <v>4087</v>
      </c>
      <c r="S140" s="113">
        <f t="shared" si="6"/>
        <v>8984.130000000001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128</v>
      </c>
      <c r="I141" s="113">
        <v>33.869999999999997</v>
      </c>
      <c r="J141" s="63">
        <v>204</v>
      </c>
      <c r="K141" s="113">
        <v>298.91000000000003</v>
      </c>
      <c r="L141" s="63">
        <v>41</v>
      </c>
      <c r="M141" s="113">
        <v>472.76</v>
      </c>
      <c r="N141" s="63">
        <v>302</v>
      </c>
      <c r="O141" s="113">
        <v>2294.6799999999998</v>
      </c>
      <c r="P141" s="63">
        <v>10</v>
      </c>
      <c r="Q141" s="113">
        <v>5.26</v>
      </c>
      <c r="R141" s="63">
        <f t="shared" si="6"/>
        <v>685</v>
      </c>
      <c r="S141" s="113">
        <f t="shared" si="6"/>
        <v>3105.48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159</v>
      </c>
      <c r="I142" s="113">
        <v>264.33999999999997</v>
      </c>
      <c r="J142" s="63">
        <v>83</v>
      </c>
      <c r="K142" s="113">
        <v>203.19</v>
      </c>
      <c r="L142" s="63">
        <v>62</v>
      </c>
      <c r="M142" s="113">
        <v>582.64</v>
      </c>
      <c r="N142" s="63">
        <v>64</v>
      </c>
      <c r="O142" s="113">
        <v>454.42</v>
      </c>
      <c r="P142" s="63">
        <v>6</v>
      </c>
      <c r="Q142" s="113">
        <v>7.31</v>
      </c>
      <c r="R142" s="63">
        <f t="shared" si="6"/>
        <v>374</v>
      </c>
      <c r="S142" s="113">
        <f t="shared" si="6"/>
        <v>1511.9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27</v>
      </c>
      <c r="I143" s="113">
        <v>21.47</v>
      </c>
      <c r="J143" s="63">
        <v>112</v>
      </c>
      <c r="K143" s="113">
        <v>401.03</v>
      </c>
      <c r="L143" s="63">
        <v>41</v>
      </c>
      <c r="M143" s="113">
        <v>223.83</v>
      </c>
      <c r="N143" s="63">
        <v>617</v>
      </c>
      <c r="O143" s="113">
        <v>6370.65</v>
      </c>
      <c r="P143" s="63">
        <v>40</v>
      </c>
      <c r="Q143" s="113">
        <v>206.06</v>
      </c>
      <c r="R143" s="63">
        <f t="shared" si="6"/>
        <v>837</v>
      </c>
      <c r="S143" s="113">
        <f t="shared" si="6"/>
        <v>7223.04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818</v>
      </c>
      <c r="I144" s="113">
        <v>745.85</v>
      </c>
      <c r="J144" s="63">
        <v>184</v>
      </c>
      <c r="K144" s="113">
        <v>90.74</v>
      </c>
      <c r="L144" s="63">
        <v>5</v>
      </c>
      <c r="M144" s="113">
        <v>3.72</v>
      </c>
      <c r="N144" s="63">
        <v>37</v>
      </c>
      <c r="O144" s="113">
        <v>362.99</v>
      </c>
      <c r="P144" s="63">
        <v>22</v>
      </c>
      <c r="Q144" s="113">
        <v>105.75</v>
      </c>
      <c r="R144" s="63">
        <f t="shared" si="6"/>
        <v>1066</v>
      </c>
      <c r="S144" s="113">
        <f t="shared" si="6"/>
        <v>1309.0500000000002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33</v>
      </c>
      <c r="I145" s="113">
        <v>41.62</v>
      </c>
      <c r="J145" s="63">
        <v>44</v>
      </c>
      <c r="K145" s="113">
        <v>177.06</v>
      </c>
      <c r="L145" s="63">
        <v>4</v>
      </c>
      <c r="M145" s="113">
        <v>63.9</v>
      </c>
      <c r="N145" s="63">
        <v>46</v>
      </c>
      <c r="O145" s="113">
        <v>1129.8699999999999</v>
      </c>
      <c r="P145" s="63">
        <v>2</v>
      </c>
      <c r="Q145" s="113">
        <v>1.6</v>
      </c>
      <c r="R145" s="63">
        <f t="shared" si="6"/>
        <v>129</v>
      </c>
      <c r="S145" s="113">
        <f t="shared" si="6"/>
        <v>1414.0499999999997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95</v>
      </c>
      <c r="I146" s="113">
        <v>74.78</v>
      </c>
      <c r="J146" s="63">
        <v>62</v>
      </c>
      <c r="K146" s="113">
        <v>30.21</v>
      </c>
      <c r="L146" s="63">
        <v>15</v>
      </c>
      <c r="M146" s="113">
        <v>23.88</v>
      </c>
      <c r="N146" s="63">
        <v>18</v>
      </c>
      <c r="O146" s="113">
        <v>60.35</v>
      </c>
      <c r="P146" s="63">
        <v>3</v>
      </c>
      <c r="Q146" s="113">
        <v>5.59</v>
      </c>
      <c r="R146" s="63">
        <f t="shared" si="6"/>
        <v>193</v>
      </c>
      <c r="S146" s="113">
        <f t="shared" si="6"/>
        <v>194.81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3118</v>
      </c>
      <c r="I147" s="115">
        <v>2091.14</v>
      </c>
      <c r="J147" s="114">
        <v>2660</v>
      </c>
      <c r="K147" s="115">
        <v>8331.0499999999993</v>
      </c>
      <c r="L147" s="114">
        <v>327</v>
      </c>
      <c r="M147" s="115">
        <v>2159.77</v>
      </c>
      <c r="N147" s="114">
        <v>1960</v>
      </c>
      <c r="O147" s="115">
        <v>23422.18</v>
      </c>
      <c r="P147" s="114">
        <v>129</v>
      </c>
      <c r="Q147" s="115">
        <v>406.06</v>
      </c>
      <c r="R147" s="114">
        <f t="shared" si="6"/>
        <v>8194</v>
      </c>
      <c r="S147" s="115">
        <f>SUM(S135:S146)</f>
        <v>36410.200000000004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  <c r="J148" s="63">
        <v>1</v>
      </c>
      <c r="K148" s="113">
        <v>0.15</v>
      </c>
      <c r="L148" s="63">
        <v>21</v>
      </c>
      <c r="M148" s="113">
        <v>378.07</v>
      </c>
      <c r="N148" s="63">
        <v>3</v>
      </c>
      <c r="O148" s="113">
        <v>24.32</v>
      </c>
      <c r="P148" s="63">
        <v>1</v>
      </c>
      <c r="Q148" s="113">
        <v>0.94</v>
      </c>
      <c r="R148" s="63">
        <f t="shared" si="6"/>
        <v>26</v>
      </c>
      <c r="S148" s="113">
        <f t="shared" si="6"/>
        <v>403.47999999999996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1</v>
      </c>
      <c r="I149" s="113">
        <v>0.7</v>
      </c>
      <c r="J149" s="63">
        <v>0</v>
      </c>
      <c r="K149" s="113">
        <v>0</v>
      </c>
      <c r="L149" s="63">
        <v>8</v>
      </c>
      <c r="M149" s="113">
        <v>179.71</v>
      </c>
      <c r="N149" s="63">
        <v>33</v>
      </c>
      <c r="O149" s="113">
        <v>937.13</v>
      </c>
      <c r="P149" s="63">
        <v>0</v>
      </c>
      <c r="Q149" s="113">
        <v>0</v>
      </c>
      <c r="R149" s="63">
        <f t="shared" si="6"/>
        <v>42</v>
      </c>
      <c r="S149" s="113">
        <f t="shared" si="6"/>
        <v>1117.54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33</v>
      </c>
      <c r="I150" s="113">
        <v>31.36</v>
      </c>
      <c r="J150" s="63">
        <v>25</v>
      </c>
      <c r="K150" s="113">
        <v>13.11</v>
      </c>
      <c r="L150" s="63">
        <v>60</v>
      </c>
      <c r="M150" s="113">
        <v>768.31</v>
      </c>
      <c r="N150" s="63">
        <v>264</v>
      </c>
      <c r="O150" s="113">
        <v>4666.21</v>
      </c>
      <c r="P150" s="63">
        <v>0</v>
      </c>
      <c r="Q150" s="113">
        <v>0</v>
      </c>
      <c r="R150" s="63">
        <f t="shared" si="6"/>
        <v>382</v>
      </c>
      <c r="S150" s="113">
        <f t="shared" si="6"/>
        <v>5478.99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1</v>
      </c>
      <c r="K151" s="113">
        <v>1.43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1</v>
      </c>
      <c r="S151" s="113">
        <f t="shared" si="6"/>
        <v>1.43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1</v>
      </c>
      <c r="K152" s="113">
        <v>0.22</v>
      </c>
      <c r="L152" s="63">
        <v>2</v>
      </c>
      <c r="M152" s="113">
        <v>11.24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3</v>
      </c>
      <c r="S152" s="113">
        <f t="shared" si="6"/>
        <v>11.46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10</v>
      </c>
      <c r="I153" s="113">
        <v>5.19</v>
      </c>
      <c r="J153" s="63">
        <v>4</v>
      </c>
      <c r="K153" s="113">
        <v>0.9</v>
      </c>
      <c r="L153" s="63">
        <v>1</v>
      </c>
      <c r="M153" s="113">
        <v>6.44</v>
      </c>
      <c r="N153" s="63">
        <v>73</v>
      </c>
      <c r="O153" s="113">
        <v>710.78</v>
      </c>
      <c r="P153" s="63">
        <v>1</v>
      </c>
      <c r="Q153" s="113">
        <v>3.47</v>
      </c>
      <c r="R153" s="63">
        <f t="shared" si="6"/>
        <v>89</v>
      </c>
      <c r="S153" s="113">
        <f t="shared" si="6"/>
        <v>726.78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44</v>
      </c>
      <c r="I154" s="115">
        <v>37.25</v>
      </c>
      <c r="J154" s="114">
        <v>32</v>
      </c>
      <c r="K154" s="115">
        <v>15.81</v>
      </c>
      <c r="L154" s="114">
        <v>90</v>
      </c>
      <c r="M154" s="115">
        <v>1343.77</v>
      </c>
      <c r="N154" s="114">
        <v>357</v>
      </c>
      <c r="O154" s="115">
        <v>6338.44</v>
      </c>
      <c r="P154" s="114">
        <v>2</v>
      </c>
      <c r="Q154" s="115">
        <v>4.41</v>
      </c>
      <c r="R154" s="114">
        <f t="shared" si="6"/>
        <v>525</v>
      </c>
      <c r="S154" s="115">
        <f>SUM(S148:S153)</f>
        <v>7739.68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13382</v>
      </c>
      <c r="I155" s="113">
        <v>24383.24</v>
      </c>
      <c r="J155" s="63">
        <v>4244</v>
      </c>
      <c r="K155" s="113">
        <v>7715.84</v>
      </c>
      <c r="L155" s="63">
        <v>1298</v>
      </c>
      <c r="M155" s="113">
        <v>5908.5</v>
      </c>
      <c r="N155" s="63">
        <v>2012</v>
      </c>
      <c r="O155" s="113">
        <v>18744.11</v>
      </c>
      <c r="P155" s="63">
        <v>290</v>
      </c>
      <c r="Q155" s="113">
        <v>828.7</v>
      </c>
      <c r="R155" s="63">
        <f t="shared" si="6"/>
        <v>21226</v>
      </c>
      <c r="S155" s="113">
        <f>+I155+K155+M155+O155+Q155</f>
        <v>57580.39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13382</v>
      </c>
      <c r="I156" s="115">
        <v>24383.24</v>
      </c>
      <c r="J156" s="114">
        <v>4244</v>
      </c>
      <c r="K156" s="115">
        <v>7715.84</v>
      </c>
      <c r="L156" s="114">
        <v>1298</v>
      </c>
      <c r="M156" s="115">
        <v>5908.5</v>
      </c>
      <c r="N156" s="114">
        <v>2012</v>
      </c>
      <c r="O156" s="115">
        <v>18744.11</v>
      </c>
      <c r="P156" s="114">
        <v>290</v>
      </c>
      <c r="Q156" s="115">
        <v>828.7</v>
      </c>
      <c r="R156" s="114">
        <f t="shared" si="6"/>
        <v>21226</v>
      </c>
      <c r="S156" s="115">
        <f>SUM(S155)</f>
        <v>57580.39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2</v>
      </c>
      <c r="I158" s="113">
        <v>0.55000000000000004</v>
      </c>
      <c r="J158" s="63">
        <v>2</v>
      </c>
      <c r="K158" s="113">
        <v>3.93</v>
      </c>
      <c r="L158" s="63">
        <v>0</v>
      </c>
      <c r="M158" s="113">
        <v>0</v>
      </c>
      <c r="N158" s="63">
        <v>1</v>
      </c>
      <c r="O158" s="113">
        <v>10.65</v>
      </c>
      <c r="P158" s="63">
        <v>0</v>
      </c>
      <c r="Q158" s="113">
        <v>0</v>
      </c>
      <c r="R158" s="63">
        <f t="shared" ref="R158" si="8">+H158+J158+L158+N158+P158</f>
        <v>5</v>
      </c>
      <c r="S158" s="113">
        <f t="shared" si="7"/>
        <v>15.13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1</v>
      </c>
      <c r="I159" s="113">
        <v>0.1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1</v>
      </c>
      <c r="S159" s="113">
        <f t="shared" si="7"/>
        <v>0.1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63</v>
      </c>
      <c r="I160" s="113">
        <v>73.19</v>
      </c>
      <c r="J160" s="63">
        <v>42</v>
      </c>
      <c r="K160" s="113">
        <v>73.59</v>
      </c>
      <c r="L160" s="63">
        <v>32</v>
      </c>
      <c r="M160" s="113">
        <v>118.35</v>
      </c>
      <c r="N160" s="63">
        <v>71</v>
      </c>
      <c r="O160" s="113">
        <v>205.1</v>
      </c>
      <c r="P160" s="63">
        <v>8</v>
      </c>
      <c r="Q160" s="113">
        <v>15.04</v>
      </c>
      <c r="R160" s="63">
        <f t="shared" ref="R160:S192" si="9">+H160+J160+L160+N160+P160</f>
        <v>216</v>
      </c>
      <c r="S160" s="113">
        <f t="shared" si="7"/>
        <v>485.27000000000004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1</v>
      </c>
      <c r="I161" s="113">
        <v>0.56999999999999995</v>
      </c>
      <c r="J161" s="63">
        <v>0</v>
      </c>
      <c r="K161" s="113">
        <v>0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1</v>
      </c>
      <c r="S161" s="113">
        <f t="shared" si="7"/>
        <v>0.56999999999999995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622</v>
      </c>
      <c r="I162" s="113">
        <v>450.76</v>
      </c>
      <c r="J162" s="63">
        <v>136</v>
      </c>
      <c r="K162" s="113">
        <v>91.25</v>
      </c>
      <c r="L162" s="63">
        <v>106</v>
      </c>
      <c r="M162" s="113">
        <v>133.06</v>
      </c>
      <c r="N162" s="63">
        <v>48</v>
      </c>
      <c r="O162" s="113">
        <v>160.16999999999999</v>
      </c>
      <c r="P162" s="63">
        <v>55</v>
      </c>
      <c r="Q162" s="113">
        <v>53.24</v>
      </c>
      <c r="R162" s="63">
        <f t="shared" ref="R162" si="10">+H162+J162+L162+N162+P162</f>
        <v>967</v>
      </c>
      <c r="S162" s="113">
        <f t="shared" si="7"/>
        <v>888.4799999999999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687</v>
      </c>
      <c r="I163" s="115">
        <v>525.16999999999996</v>
      </c>
      <c r="J163" s="114">
        <v>179</v>
      </c>
      <c r="K163" s="115">
        <v>168.77</v>
      </c>
      <c r="L163" s="114">
        <v>138</v>
      </c>
      <c r="M163" s="115">
        <v>251.41</v>
      </c>
      <c r="N163" s="114">
        <v>119</v>
      </c>
      <c r="O163" s="115">
        <v>375.92</v>
      </c>
      <c r="P163" s="114">
        <v>63</v>
      </c>
      <c r="Q163" s="115">
        <v>68.28</v>
      </c>
      <c r="R163" s="114">
        <f t="shared" si="9"/>
        <v>1186</v>
      </c>
      <c r="S163" s="115">
        <f>SUM(S157:S162)</f>
        <v>1389.55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43526</v>
      </c>
      <c r="I164" s="115">
        <v>119039.33</v>
      </c>
      <c r="J164" s="116">
        <v>18787</v>
      </c>
      <c r="K164" s="115">
        <v>130862.05</v>
      </c>
      <c r="L164" s="116">
        <v>5592</v>
      </c>
      <c r="M164" s="115">
        <v>120463.78</v>
      </c>
      <c r="N164" s="116">
        <v>14287</v>
      </c>
      <c r="O164" s="115">
        <v>588417.19999999995</v>
      </c>
      <c r="P164" s="116">
        <v>2029</v>
      </c>
      <c r="Q164" s="115">
        <v>12679.5</v>
      </c>
      <c r="R164" s="116">
        <f t="shared" si="9"/>
        <v>84221</v>
      </c>
      <c r="S164" s="115">
        <f>+S163+S156+S154+S147+S134+S103+S95+S93</f>
        <v>971461.8600000001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49180</v>
      </c>
      <c r="I165" s="118">
        <v>467591.35</v>
      </c>
      <c r="J165" s="117">
        <v>20070</v>
      </c>
      <c r="K165" s="118">
        <v>324136.84000000003</v>
      </c>
      <c r="L165" s="117">
        <v>6438</v>
      </c>
      <c r="M165" s="118">
        <v>304720.53000000003</v>
      </c>
      <c r="N165" s="117">
        <v>17909</v>
      </c>
      <c r="O165" s="118">
        <v>1872922.57</v>
      </c>
      <c r="P165" s="117">
        <v>2670</v>
      </c>
      <c r="Q165" s="118">
        <v>52777.52</v>
      </c>
      <c r="R165" s="117">
        <f t="shared" si="9"/>
        <v>96267</v>
      </c>
      <c r="S165" s="118">
        <f>+S164+S82</f>
        <v>3022148.8100000005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9"/>
        <v>0</v>
      </c>
      <c r="S167" s="113">
        <f t="shared" si="9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2</v>
      </c>
      <c r="O168" s="113">
        <v>48.03</v>
      </c>
      <c r="P168" s="63">
        <v>0</v>
      </c>
      <c r="Q168" s="113">
        <v>0</v>
      </c>
      <c r="R168" s="63">
        <f t="shared" si="9"/>
        <v>2</v>
      </c>
      <c r="S168" s="113">
        <f t="shared" si="9"/>
        <v>48.03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7</v>
      </c>
      <c r="I169" s="113">
        <v>9.06</v>
      </c>
      <c r="J169" s="63">
        <v>21</v>
      </c>
      <c r="K169" s="113">
        <v>318.67</v>
      </c>
      <c r="L169" s="63">
        <v>0</v>
      </c>
      <c r="M169" s="113">
        <v>0</v>
      </c>
      <c r="N169" s="63">
        <v>56</v>
      </c>
      <c r="O169" s="113">
        <v>1866.58</v>
      </c>
      <c r="P169" s="63">
        <v>0</v>
      </c>
      <c r="Q169" s="113">
        <v>0</v>
      </c>
      <c r="R169" s="63">
        <f t="shared" si="9"/>
        <v>84</v>
      </c>
      <c r="S169" s="113">
        <f t="shared" si="9"/>
        <v>2194.31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10</v>
      </c>
      <c r="I170" s="113">
        <v>32.74</v>
      </c>
      <c r="J170" s="63">
        <v>24</v>
      </c>
      <c r="K170" s="113">
        <v>188.77</v>
      </c>
      <c r="L170" s="63">
        <v>0</v>
      </c>
      <c r="M170" s="113">
        <v>0</v>
      </c>
      <c r="N170" s="63">
        <v>1</v>
      </c>
      <c r="O170" s="113">
        <v>1.84</v>
      </c>
      <c r="P170" s="63">
        <v>0</v>
      </c>
      <c r="Q170" s="113">
        <v>0</v>
      </c>
      <c r="R170" s="63">
        <f t="shared" si="9"/>
        <v>35</v>
      </c>
      <c r="S170" s="113">
        <f t="shared" si="9"/>
        <v>223.35000000000002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3</v>
      </c>
      <c r="I173" s="113">
        <v>44.58</v>
      </c>
      <c r="J173" s="63">
        <v>19</v>
      </c>
      <c r="K173" s="113">
        <v>183.03</v>
      </c>
      <c r="L173" s="63">
        <v>80</v>
      </c>
      <c r="M173" s="113">
        <v>1188.08</v>
      </c>
      <c r="N173" s="63">
        <v>122</v>
      </c>
      <c r="O173" s="113">
        <v>3565.66</v>
      </c>
      <c r="P173" s="63">
        <v>39</v>
      </c>
      <c r="Q173" s="113">
        <v>632.85</v>
      </c>
      <c r="R173" s="63">
        <f t="shared" si="9"/>
        <v>263</v>
      </c>
      <c r="S173" s="113">
        <f t="shared" si="9"/>
        <v>5614.2000000000007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93</v>
      </c>
      <c r="I174" s="113">
        <v>629.12</v>
      </c>
      <c r="J174" s="63">
        <v>115</v>
      </c>
      <c r="K174" s="113">
        <v>3395.15</v>
      </c>
      <c r="L174" s="63">
        <v>75</v>
      </c>
      <c r="M174" s="113">
        <v>1306.8699999999999</v>
      </c>
      <c r="N174" s="63">
        <v>618</v>
      </c>
      <c r="O174" s="113">
        <v>17401.259999999998</v>
      </c>
      <c r="P174" s="63">
        <v>42</v>
      </c>
      <c r="Q174" s="113">
        <v>711.16</v>
      </c>
      <c r="R174" s="63">
        <f t="shared" si="9"/>
        <v>943</v>
      </c>
      <c r="S174" s="113">
        <f t="shared" si="9"/>
        <v>23443.559999999998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9"/>
        <v>0</v>
      </c>
      <c r="S175" s="113">
        <f t="shared" si="9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155</v>
      </c>
      <c r="I178" s="113">
        <v>654.85</v>
      </c>
      <c r="J178" s="63">
        <v>68</v>
      </c>
      <c r="K178" s="113">
        <v>271.95999999999998</v>
      </c>
      <c r="L178" s="63">
        <v>16</v>
      </c>
      <c r="M178" s="113">
        <v>40.36</v>
      </c>
      <c r="N178" s="63">
        <v>10</v>
      </c>
      <c r="O178" s="113">
        <v>51.32</v>
      </c>
      <c r="P178" s="63">
        <v>0</v>
      </c>
      <c r="Q178" s="113">
        <v>0</v>
      </c>
      <c r="R178" s="63">
        <f t="shared" si="9"/>
        <v>249</v>
      </c>
      <c r="S178" s="113">
        <f t="shared" si="9"/>
        <v>1018.49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96</v>
      </c>
      <c r="I179" s="113">
        <v>409.89</v>
      </c>
      <c r="J179" s="63">
        <v>95</v>
      </c>
      <c r="K179" s="113">
        <v>717.72</v>
      </c>
      <c r="L179" s="63">
        <v>21</v>
      </c>
      <c r="M179" s="113">
        <v>86.56</v>
      </c>
      <c r="N179" s="63">
        <v>7</v>
      </c>
      <c r="O179" s="113">
        <v>130.09</v>
      </c>
      <c r="P179" s="63">
        <v>0</v>
      </c>
      <c r="Q179" s="113">
        <v>0</v>
      </c>
      <c r="R179" s="63">
        <f t="shared" si="9"/>
        <v>219</v>
      </c>
      <c r="S179" s="113">
        <f t="shared" si="9"/>
        <v>1344.26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230</v>
      </c>
      <c r="I180" s="115">
        <v>1780.24</v>
      </c>
      <c r="J180" s="114">
        <v>249</v>
      </c>
      <c r="K180" s="115">
        <v>5075.3</v>
      </c>
      <c r="L180" s="114">
        <v>138</v>
      </c>
      <c r="M180" s="115">
        <v>2621.87</v>
      </c>
      <c r="N180" s="114">
        <v>735</v>
      </c>
      <c r="O180" s="115">
        <v>23064.78</v>
      </c>
      <c r="P180" s="114">
        <v>75</v>
      </c>
      <c r="Q180" s="115">
        <v>1344.01</v>
      </c>
      <c r="R180" s="114">
        <f t="shared" si="9"/>
        <v>1427</v>
      </c>
      <c r="S180" s="115">
        <f>SUM(S166:S179)</f>
        <v>33886.199999999997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230</v>
      </c>
      <c r="I185" s="115">
        <v>1780.24</v>
      </c>
      <c r="J185" s="116">
        <v>249</v>
      </c>
      <c r="K185" s="115">
        <v>5075.3</v>
      </c>
      <c r="L185" s="116">
        <v>138</v>
      </c>
      <c r="M185" s="115">
        <v>2621.87</v>
      </c>
      <c r="N185" s="116">
        <v>735</v>
      </c>
      <c r="O185" s="115">
        <v>23064.78</v>
      </c>
      <c r="P185" s="116">
        <v>75</v>
      </c>
      <c r="Q185" s="115">
        <v>1344.01</v>
      </c>
      <c r="R185" s="116">
        <f t="shared" si="9"/>
        <v>1427</v>
      </c>
      <c r="S185" s="115">
        <f>+S184+S180</f>
        <v>33886.199999999997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230</v>
      </c>
      <c r="I186" s="118">
        <v>1780.24</v>
      </c>
      <c r="J186" s="117">
        <v>249</v>
      </c>
      <c r="K186" s="118">
        <v>5075.3</v>
      </c>
      <c r="L186" s="117">
        <v>138</v>
      </c>
      <c r="M186" s="118">
        <v>2621.87</v>
      </c>
      <c r="N186" s="117">
        <v>735</v>
      </c>
      <c r="O186" s="118">
        <v>23064.78</v>
      </c>
      <c r="P186" s="117">
        <v>75</v>
      </c>
      <c r="Q186" s="118">
        <v>1344.01</v>
      </c>
      <c r="R186" s="117">
        <f t="shared" si="9"/>
        <v>1427</v>
      </c>
      <c r="S186" s="118">
        <f>+S185</f>
        <v>33886.199999999997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8648</v>
      </c>
      <c r="I187" s="113">
        <v>1758.6</v>
      </c>
      <c r="J187" s="63">
        <v>3123</v>
      </c>
      <c r="K187" s="113">
        <v>562.03</v>
      </c>
      <c r="L187" s="63">
        <v>1438</v>
      </c>
      <c r="M187" s="113">
        <v>805.69</v>
      </c>
      <c r="N187" s="63">
        <v>2185</v>
      </c>
      <c r="O187" s="113">
        <v>3242.9</v>
      </c>
      <c r="P187" s="63">
        <v>420</v>
      </c>
      <c r="Q187" s="113">
        <v>87.08</v>
      </c>
      <c r="R187" s="63">
        <f t="shared" si="9"/>
        <v>15814</v>
      </c>
      <c r="S187" s="113">
        <f t="shared" si="9"/>
        <v>6456.3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363</v>
      </c>
      <c r="K188" s="113">
        <v>156.44999999999999</v>
      </c>
      <c r="L188" s="63">
        <v>207</v>
      </c>
      <c r="M188" s="113">
        <v>625.05999999999995</v>
      </c>
      <c r="N188" s="63">
        <v>201</v>
      </c>
      <c r="O188" s="113">
        <v>406.64</v>
      </c>
      <c r="P188" s="63">
        <v>2</v>
      </c>
      <c r="Q188" s="113">
        <v>5.81</v>
      </c>
      <c r="R188" s="63">
        <f t="shared" si="9"/>
        <v>773</v>
      </c>
      <c r="S188" s="113">
        <f t="shared" si="9"/>
        <v>1193.96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31</v>
      </c>
      <c r="I189" s="113">
        <v>3.5</v>
      </c>
      <c r="J189" s="63">
        <v>132</v>
      </c>
      <c r="K189" s="113">
        <v>26.19</v>
      </c>
      <c r="L189" s="63">
        <v>5</v>
      </c>
      <c r="M189" s="113">
        <v>3.96</v>
      </c>
      <c r="N189" s="63">
        <v>66</v>
      </c>
      <c r="O189" s="113">
        <v>8.85</v>
      </c>
      <c r="P189" s="63">
        <v>32</v>
      </c>
      <c r="Q189" s="113">
        <v>5.78</v>
      </c>
      <c r="R189" s="63">
        <f t="shared" si="9"/>
        <v>266</v>
      </c>
      <c r="S189" s="113">
        <f t="shared" si="9"/>
        <v>48.28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10</v>
      </c>
      <c r="I190" s="113">
        <v>3.43</v>
      </c>
      <c r="J190" s="63">
        <v>2</v>
      </c>
      <c r="K190" s="113">
        <v>0.37</v>
      </c>
      <c r="L190" s="63">
        <v>1</v>
      </c>
      <c r="M190" s="113">
        <v>0.05</v>
      </c>
      <c r="N190" s="63">
        <v>3</v>
      </c>
      <c r="O190" s="113">
        <v>1.08</v>
      </c>
      <c r="P190" s="63">
        <v>0</v>
      </c>
      <c r="Q190" s="113">
        <v>0</v>
      </c>
      <c r="R190" s="63">
        <f t="shared" si="9"/>
        <v>16</v>
      </c>
      <c r="S190" s="113">
        <f t="shared" si="9"/>
        <v>4.93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544</v>
      </c>
      <c r="I191" s="113">
        <v>65.16</v>
      </c>
      <c r="J191" s="63">
        <v>302</v>
      </c>
      <c r="K191" s="113">
        <v>56.14</v>
      </c>
      <c r="L191" s="63">
        <v>15</v>
      </c>
      <c r="M191" s="113">
        <v>7.73</v>
      </c>
      <c r="N191" s="63">
        <v>402</v>
      </c>
      <c r="O191" s="113">
        <v>463.64</v>
      </c>
      <c r="P191" s="63">
        <v>68</v>
      </c>
      <c r="Q191" s="113">
        <v>12.36</v>
      </c>
      <c r="R191" s="63">
        <f t="shared" si="9"/>
        <v>1331</v>
      </c>
      <c r="S191" s="113">
        <f t="shared" si="9"/>
        <v>605.03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190</v>
      </c>
      <c r="I192" s="113">
        <v>12.8</v>
      </c>
      <c r="J192" s="63">
        <v>153</v>
      </c>
      <c r="K192" s="113">
        <v>23.85</v>
      </c>
      <c r="L192" s="63">
        <v>35</v>
      </c>
      <c r="M192" s="113">
        <v>36.11</v>
      </c>
      <c r="N192" s="63">
        <v>1009</v>
      </c>
      <c r="O192" s="113">
        <v>647.16</v>
      </c>
      <c r="P192" s="63">
        <v>121</v>
      </c>
      <c r="Q192" s="113">
        <v>32.21</v>
      </c>
      <c r="R192" s="63">
        <f t="shared" si="9"/>
        <v>1508</v>
      </c>
      <c r="S192" s="113">
        <f t="shared" si="9"/>
        <v>752.13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9314</v>
      </c>
      <c r="I193" s="115">
        <v>1843.49</v>
      </c>
      <c r="J193" s="116">
        <v>3966</v>
      </c>
      <c r="K193" s="115">
        <v>825.03</v>
      </c>
      <c r="L193" s="116">
        <v>1668</v>
      </c>
      <c r="M193" s="115">
        <v>1478.6</v>
      </c>
      <c r="N193" s="116">
        <v>3586</v>
      </c>
      <c r="O193" s="115">
        <v>4770.2700000000004</v>
      </c>
      <c r="P193" s="116">
        <v>589</v>
      </c>
      <c r="Q193" s="115">
        <v>143.24</v>
      </c>
      <c r="R193" s="116">
        <f t="shared" ref="R193:R200" si="11">+H193+J193+L193+N193+P193</f>
        <v>19123</v>
      </c>
      <c r="S193" s="115">
        <f>SUM(S187:S192)</f>
        <v>9060.6299999999992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9314</v>
      </c>
      <c r="I194" s="115">
        <v>1843.49</v>
      </c>
      <c r="J194" s="116">
        <v>3966</v>
      </c>
      <c r="K194" s="115">
        <v>825.03</v>
      </c>
      <c r="L194" s="116">
        <v>1668</v>
      </c>
      <c r="M194" s="115">
        <v>1478.6</v>
      </c>
      <c r="N194" s="116">
        <v>3586</v>
      </c>
      <c r="O194" s="115">
        <v>4770.2700000000004</v>
      </c>
      <c r="P194" s="116">
        <v>589</v>
      </c>
      <c r="Q194" s="115">
        <v>143.24</v>
      </c>
      <c r="R194" s="116">
        <f t="shared" si="11"/>
        <v>19123</v>
      </c>
      <c r="S194" s="115">
        <f>+S193</f>
        <v>9060.6299999999992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9314</v>
      </c>
      <c r="I195" s="118">
        <v>1843.49</v>
      </c>
      <c r="J195" s="117">
        <v>3966</v>
      </c>
      <c r="K195" s="118">
        <v>825.03</v>
      </c>
      <c r="L195" s="117">
        <v>1668</v>
      </c>
      <c r="M195" s="118">
        <v>1478.6</v>
      </c>
      <c r="N195" s="117">
        <v>3586</v>
      </c>
      <c r="O195" s="118">
        <v>4770.2700000000004</v>
      </c>
      <c r="P195" s="117">
        <v>589</v>
      </c>
      <c r="Q195" s="118">
        <v>143.24</v>
      </c>
      <c r="R195" s="117">
        <f t="shared" si="11"/>
        <v>19123</v>
      </c>
      <c r="S195" s="118">
        <f>+S194</f>
        <v>9060.6299999999992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471215.07999999996</v>
      </c>
      <c r="J201" s="115"/>
      <c r="K201" s="119">
        <f>+K200+K195+K186+K165</f>
        <v>330037.17000000004</v>
      </c>
      <c r="L201" s="115"/>
      <c r="M201" s="119">
        <f>+M200+M195+M186+M165</f>
        <v>308821</v>
      </c>
      <c r="N201" s="115"/>
      <c r="O201" s="119">
        <f>+O200+O195+O186+O165</f>
        <v>1900757.62</v>
      </c>
      <c r="P201" s="115"/>
      <c r="Q201" s="119">
        <f>+Q200+Q195+Q186+Q165</f>
        <v>54264.77</v>
      </c>
      <c r="R201" s="115"/>
      <c r="S201" s="119">
        <f>+S200+S195+S186+S165</f>
        <v>3065095.6400000006</v>
      </c>
    </row>
    <row r="202" spans="1:19" x14ac:dyDescent="0.25">
      <c r="S202" s="323">
        <f>+I201+K201+M201+O201+Q201</f>
        <v>3065095.64</v>
      </c>
    </row>
  </sheetData>
  <sheetProtection algorithmName="SHA-512" hashValue="4YrT4FJPp3ogK+2jzeumazznFikbXdCy68Vy0hEy3vj+bPUt94nwS2Keo9fpSX0FFmwnTQXsQMZWVZx+KQVmBQ==" saltValue="chBmPLHrKsf+mv6QWpz1Iw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2.625" style="315" bestFit="1" customWidth="1"/>
    <col min="20" max="16384" width="9" style="315"/>
  </cols>
  <sheetData>
    <row r="1" spans="1:19" x14ac:dyDescent="0.25">
      <c r="A1" s="394" t="s">
        <v>588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873</v>
      </c>
      <c r="I5" s="113">
        <v>87.52</v>
      </c>
      <c r="J5" s="63">
        <v>514</v>
      </c>
      <c r="K5" s="113">
        <v>43.51</v>
      </c>
      <c r="L5" s="63">
        <v>115</v>
      </c>
      <c r="M5" s="113">
        <v>17.11</v>
      </c>
      <c r="N5" s="63">
        <v>154</v>
      </c>
      <c r="O5" s="113">
        <v>31.66</v>
      </c>
      <c r="P5" s="63">
        <v>127</v>
      </c>
      <c r="Q5" s="113">
        <v>94.98</v>
      </c>
      <c r="R5" s="63">
        <f t="shared" ref="R5:S20" si="0">+H5+J5+L5+N5+P5</f>
        <v>1783</v>
      </c>
      <c r="S5" s="113">
        <f t="shared" si="0"/>
        <v>274.77999999999997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70</v>
      </c>
      <c r="I6" s="113">
        <v>17.5</v>
      </c>
      <c r="J6" s="63">
        <v>34</v>
      </c>
      <c r="K6" s="113">
        <v>12.65</v>
      </c>
      <c r="L6" s="63">
        <v>9</v>
      </c>
      <c r="M6" s="113">
        <v>18.47</v>
      </c>
      <c r="N6" s="63">
        <v>2</v>
      </c>
      <c r="O6" s="113">
        <v>0.26</v>
      </c>
      <c r="P6" s="63">
        <v>14</v>
      </c>
      <c r="Q6" s="113">
        <v>9.33</v>
      </c>
      <c r="R6" s="63">
        <f t="shared" si="0"/>
        <v>129</v>
      </c>
      <c r="S6" s="113">
        <f t="shared" si="0"/>
        <v>58.209999999999994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1</v>
      </c>
      <c r="O7" s="113">
        <v>0.34</v>
      </c>
      <c r="P7" s="63">
        <v>0</v>
      </c>
      <c r="Q7" s="113">
        <v>0</v>
      </c>
      <c r="R7" s="63">
        <f t="shared" si="0"/>
        <v>1</v>
      </c>
      <c r="S7" s="113">
        <f t="shared" si="0"/>
        <v>0.34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17</v>
      </c>
      <c r="I8" s="113">
        <v>2.37</v>
      </c>
      <c r="J8" s="63">
        <v>5</v>
      </c>
      <c r="K8" s="113">
        <v>0.22</v>
      </c>
      <c r="L8" s="63">
        <v>0</v>
      </c>
      <c r="M8" s="113">
        <v>0</v>
      </c>
      <c r="N8" s="63">
        <v>1</v>
      </c>
      <c r="O8" s="113">
        <v>0.18</v>
      </c>
      <c r="P8" s="63">
        <v>5</v>
      </c>
      <c r="Q8" s="113">
        <v>7.27</v>
      </c>
      <c r="R8" s="63">
        <f t="shared" si="0"/>
        <v>28</v>
      </c>
      <c r="S8" s="113">
        <f t="shared" si="0"/>
        <v>10.039999999999999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118</v>
      </c>
      <c r="I9" s="113">
        <v>19.77</v>
      </c>
      <c r="J9" s="63">
        <v>89</v>
      </c>
      <c r="K9" s="113">
        <v>8.14</v>
      </c>
      <c r="L9" s="63">
        <v>16</v>
      </c>
      <c r="M9" s="113">
        <v>1.54</v>
      </c>
      <c r="N9" s="63">
        <v>9</v>
      </c>
      <c r="O9" s="113">
        <v>1.1200000000000001</v>
      </c>
      <c r="P9" s="63">
        <v>7</v>
      </c>
      <c r="Q9" s="113">
        <v>2.4</v>
      </c>
      <c r="R9" s="63">
        <f t="shared" si="0"/>
        <v>239</v>
      </c>
      <c r="S9" s="113">
        <f t="shared" si="0"/>
        <v>32.97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1036</v>
      </c>
      <c r="I10" s="115">
        <v>127.16</v>
      </c>
      <c r="J10" s="114">
        <v>629</v>
      </c>
      <c r="K10" s="115">
        <v>64.52</v>
      </c>
      <c r="L10" s="114">
        <v>139</v>
      </c>
      <c r="M10" s="115">
        <v>37.119999999999997</v>
      </c>
      <c r="N10" s="114">
        <v>163</v>
      </c>
      <c r="O10" s="115">
        <v>33.56</v>
      </c>
      <c r="P10" s="114">
        <v>142</v>
      </c>
      <c r="Q10" s="115">
        <v>113.98</v>
      </c>
      <c r="R10" s="114">
        <f t="shared" si="0"/>
        <v>2109</v>
      </c>
      <c r="S10" s="115">
        <f>SUM(S5:S9)</f>
        <v>376.33999999999992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1</v>
      </c>
      <c r="I11" s="113">
        <v>0.06</v>
      </c>
      <c r="J11" s="63">
        <v>1</v>
      </c>
      <c r="K11" s="113">
        <v>1.32</v>
      </c>
      <c r="L11" s="63">
        <v>0</v>
      </c>
      <c r="M11" s="113">
        <v>0</v>
      </c>
      <c r="N11" s="63">
        <v>0</v>
      </c>
      <c r="O11" s="113">
        <v>0</v>
      </c>
      <c r="P11" s="63">
        <v>231</v>
      </c>
      <c r="Q11" s="113">
        <v>274.83999999999997</v>
      </c>
      <c r="R11" s="63">
        <f t="shared" si="0"/>
        <v>233</v>
      </c>
      <c r="S11" s="113">
        <f t="shared" si="0"/>
        <v>276.21999999999997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2731</v>
      </c>
      <c r="I12" s="113">
        <v>1899.27</v>
      </c>
      <c r="J12" s="63">
        <v>343</v>
      </c>
      <c r="K12" s="113">
        <v>172.73</v>
      </c>
      <c r="L12" s="63">
        <v>9</v>
      </c>
      <c r="M12" s="113">
        <v>2.09</v>
      </c>
      <c r="N12" s="63">
        <v>7</v>
      </c>
      <c r="O12" s="113">
        <v>5.66</v>
      </c>
      <c r="P12" s="63">
        <v>84</v>
      </c>
      <c r="Q12" s="113">
        <v>54.64</v>
      </c>
      <c r="R12" s="63">
        <f t="shared" si="0"/>
        <v>3174</v>
      </c>
      <c r="S12" s="113">
        <f t="shared" si="0"/>
        <v>2134.39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92</v>
      </c>
      <c r="I13" s="113">
        <v>30.61</v>
      </c>
      <c r="J13" s="63">
        <v>94</v>
      </c>
      <c r="K13" s="113">
        <v>29.09</v>
      </c>
      <c r="L13" s="63">
        <v>0</v>
      </c>
      <c r="M13" s="113">
        <v>0</v>
      </c>
      <c r="N13" s="63">
        <v>2</v>
      </c>
      <c r="O13" s="113">
        <v>1.94</v>
      </c>
      <c r="P13" s="63">
        <v>0</v>
      </c>
      <c r="Q13" s="113">
        <v>0</v>
      </c>
      <c r="R13" s="63">
        <f t="shared" si="0"/>
        <v>188</v>
      </c>
      <c r="S13" s="113">
        <f t="shared" si="0"/>
        <v>61.64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4524</v>
      </c>
      <c r="I14" s="113">
        <v>5590.21</v>
      </c>
      <c r="J14" s="63">
        <v>992</v>
      </c>
      <c r="K14" s="113">
        <v>669.53</v>
      </c>
      <c r="L14" s="63">
        <v>3</v>
      </c>
      <c r="M14" s="113">
        <v>1.78</v>
      </c>
      <c r="N14" s="63">
        <v>13</v>
      </c>
      <c r="O14" s="113">
        <v>8.8699999999999992</v>
      </c>
      <c r="P14" s="63">
        <v>3</v>
      </c>
      <c r="Q14" s="113">
        <v>2.48</v>
      </c>
      <c r="R14" s="63">
        <f t="shared" si="0"/>
        <v>5535</v>
      </c>
      <c r="S14" s="113">
        <f t="shared" si="0"/>
        <v>6272.869999999999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556</v>
      </c>
      <c r="I15" s="113">
        <v>163.91</v>
      </c>
      <c r="J15" s="63">
        <v>145</v>
      </c>
      <c r="K15" s="113">
        <v>36</v>
      </c>
      <c r="L15" s="63">
        <v>13</v>
      </c>
      <c r="M15" s="113">
        <v>3.27</v>
      </c>
      <c r="N15" s="63">
        <v>7</v>
      </c>
      <c r="O15" s="113">
        <v>5.19</v>
      </c>
      <c r="P15" s="63">
        <v>2</v>
      </c>
      <c r="Q15" s="113">
        <v>0.13</v>
      </c>
      <c r="R15" s="63">
        <f t="shared" si="0"/>
        <v>723</v>
      </c>
      <c r="S15" s="113">
        <f t="shared" si="0"/>
        <v>208.5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21</v>
      </c>
      <c r="I16" s="113">
        <v>12.1</v>
      </c>
      <c r="J16" s="63">
        <v>269</v>
      </c>
      <c r="K16" s="113">
        <v>141.16</v>
      </c>
      <c r="L16" s="63">
        <v>49</v>
      </c>
      <c r="M16" s="113">
        <v>46.22</v>
      </c>
      <c r="N16" s="63">
        <v>25</v>
      </c>
      <c r="O16" s="113">
        <v>72.03</v>
      </c>
      <c r="P16" s="63">
        <v>26</v>
      </c>
      <c r="Q16" s="113">
        <v>229.11</v>
      </c>
      <c r="R16" s="63">
        <f t="shared" si="0"/>
        <v>390</v>
      </c>
      <c r="S16" s="113">
        <f t="shared" si="0"/>
        <v>500.62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9</v>
      </c>
      <c r="I17" s="113">
        <v>16.420000000000002</v>
      </c>
      <c r="J17" s="63">
        <v>3</v>
      </c>
      <c r="K17" s="113">
        <v>1.61</v>
      </c>
      <c r="L17" s="63">
        <v>0</v>
      </c>
      <c r="M17" s="113">
        <v>0</v>
      </c>
      <c r="N17" s="63">
        <v>0</v>
      </c>
      <c r="O17" s="113">
        <v>0</v>
      </c>
      <c r="P17" s="63">
        <v>0</v>
      </c>
      <c r="Q17" s="113">
        <v>0</v>
      </c>
      <c r="R17" s="63">
        <f t="shared" si="0"/>
        <v>12</v>
      </c>
      <c r="S17" s="113">
        <f t="shared" si="0"/>
        <v>18.03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147</v>
      </c>
      <c r="I18" s="113">
        <v>26.88</v>
      </c>
      <c r="J18" s="63">
        <v>83</v>
      </c>
      <c r="K18" s="113">
        <v>9.8800000000000008</v>
      </c>
      <c r="L18" s="63">
        <v>11</v>
      </c>
      <c r="M18" s="113">
        <v>2.71</v>
      </c>
      <c r="N18" s="63">
        <v>4</v>
      </c>
      <c r="O18" s="113">
        <v>0.23</v>
      </c>
      <c r="P18" s="63">
        <v>17</v>
      </c>
      <c r="Q18" s="113">
        <v>11.43</v>
      </c>
      <c r="R18" s="63">
        <f t="shared" si="0"/>
        <v>262</v>
      </c>
      <c r="S18" s="113">
        <f t="shared" si="0"/>
        <v>51.129999999999995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6815</v>
      </c>
      <c r="I19" s="115">
        <v>7739.46</v>
      </c>
      <c r="J19" s="114">
        <v>1716</v>
      </c>
      <c r="K19" s="115">
        <v>1061.32</v>
      </c>
      <c r="L19" s="114">
        <v>81</v>
      </c>
      <c r="M19" s="115">
        <v>56.07</v>
      </c>
      <c r="N19" s="114">
        <v>55</v>
      </c>
      <c r="O19" s="115">
        <v>93.92</v>
      </c>
      <c r="P19" s="114">
        <v>292</v>
      </c>
      <c r="Q19" s="115">
        <v>572.63</v>
      </c>
      <c r="R19" s="114">
        <f t="shared" si="0"/>
        <v>8959</v>
      </c>
      <c r="S19" s="115">
        <f>SUM(S11:S18)</f>
        <v>9523.4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97</v>
      </c>
      <c r="I20" s="113">
        <v>17.91</v>
      </c>
      <c r="J20" s="63">
        <v>30</v>
      </c>
      <c r="K20" s="113">
        <v>8.66</v>
      </c>
      <c r="L20" s="63">
        <v>18</v>
      </c>
      <c r="M20" s="113">
        <v>4.34</v>
      </c>
      <c r="N20" s="63">
        <v>6</v>
      </c>
      <c r="O20" s="113">
        <v>4.0199999999999996</v>
      </c>
      <c r="P20" s="63">
        <v>4</v>
      </c>
      <c r="Q20" s="113">
        <v>2.44</v>
      </c>
      <c r="R20" s="63">
        <f t="shared" si="0"/>
        <v>155</v>
      </c>
      <c r="S20" s="113">
        <f t="shared" si="0"/>
        <v>37.369999999999997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915</v>
      </c>
      <c r="I21" s="113">
        <v>402.69</v>
      </c>
      <c r="J21" s="63">
        <v>295</v>
      </c>
      <c r="K21" s="113">
        <v>210.81</v>
      </c>
      <c r="L21" s="63">
        <v>2</v>
      </c>
      <c r="M21" s="113">
        <v>0.98</v>
      </c>
      <c r="N21" s="63">
        <v>5</v>
      </c>
      <c r="O21" s="113">
        <v>3.37</v>
      </c>
      <c r="P21" s="63">
        <v>1</v>
      </c>
      <c r="Q21" s="113">
        <v>0.35</v>
      </c>
      <c r="R21" s="63">
        <f t="shared" ref="R21:S54" si="1">+H21+J21+L21+N21+P21</f>
        <v>1218</v>
      </c>
      <c r="S21" s="113">
        <f t="shared" si="1"/>
        <v>618.20000000000005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4</v>
      </c>
      <c r="I22" s="113">
        <v>0.24</v>
      </c>
      <c r="J22" s="63">
        <v>3</v>
      </c>
      <c r="K22" s="113">
        <v>1.26</v>
      </c>
      <c r="L22" s="63">
        <v>5</v>
      </c>
      <c r="M22" s="113">
        <v>1.34</v>
      </c>
      <c r="N22" s="63">
        <v>1</v>
      </c>
      <c r="O22" s="113">
        <v>0.28000000000000003</v>
      </c>
      <c r="P22" s="63">
        <v>1</v>
      </c>
      <c r="Q22" s="113">
        <v>5.15</v>
      </c>
      <c r="R22" s="63">
        <f t="shared" si="1"/>
        <v>14</v>
      </c>
      <c r="S22" s="113">
        <f t="shared" si="1"/>
        <v>8.27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160</v>
      </c>
      <c r="I23" s="113">
        <v>27.08</v>
      </c>
      <c r="J23" s="63">
        <v>28</v>
      </c>
      <c r="K23" s="113">
        <v>4.1900000000000004</v>
      </c>
      <c r="L23" s="63">
        <v>31</v>
      </c>
      <c r="M23" s="113">
        <v>9.2799999999999994</v>
      </c>
      <c r="N23" s="63">
        <v>5</v>
      </c>
      <c r="O23" s="113">
        <v>1.28</v>
      </c>
      <c r="P23" s="63">
        <v>32</v>
      </c>
      <c r="Q23" s="113">
        <v>9.74</v>
      </c>
      <c r="R23" s="63">
        <f t="shared" si="1"/>
        <v>256</v>
      </c>
      <c r="S23" s="113">
        <f t="shared" si="1"/>
        <v>51.57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1</v>
      </c>
      <c r="I24" s="113">
        <v>0.34</v>
      </c>
      <c r="J24" s="63">
        <v>4</v>
      </c>
      <c r="K24" s="113">
        <v>0.41</v>
      </c>
      <c r="L24" s="63">
        <v>3</v>
      </c>
      <c r="M24" s="113">
        <v>0.79</v>
      </c>
      <c r="N24" s="63">
        <v>0</v>
      </c>
      <c r="O24" s="113">
        <v>0</v>
      </c>
      <c r="P24" s="63">
        <v>0</v>
      </c>
      <c r="Q24" s="113">
        <v>0</v>
      </c>
      <c r="R24" s="63">
        <f t="shared" si="1"/>
        <v>8</v>
      </c>
      <c r="S24" s="113">
        <f t="shared" si="1"/>
        <v>1.54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1148</v>
      </c>
      <c r="I25" s="113">
        <v>527.64</v>
      </c>
      <c r="J25" s="63">
        <v>547</v>
      </c>
      <c r="K25" s="113">
        <v>185.25</v>
      </c>
      <c r="L25" s="63">
        <v>62</v>
      </c>
      <c r="M25" s="113">
        <v>144.26</v>
      </c>
      <c r="N25" s="63">
        <v>5</v>
      </c>
      <c r="O25" s="113">
        <v>3.57</v>
      </c>
      <c r="P25" s="63">
        <v>2</v>
      </c>
      <c r="Q25" s="113">
        <v>0.63</v>
      </c>
      <c r="R25" s="63">
        <f t="shared" si="1"/>
        <v>1764</v>
      </c>
      <c r="S25" s="113">
        <f t="shared" si="1"/>
        <v>861.35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32</v>
      </c>
      <c r="I26" s="113">
        <v>16.03</v>
      </c>
      <c r="J26" s="63">
        <v>199</v>
      </c>
      <c r="K26" s="113">
        <v>65.89</v>
      </c>
      <c r="L26" s="63">
        <v>4</v>
      </c>
      <c r="M26" s="113">
        <v>0.89</v>
      </c>
      <c r="N26" s="63">
        <v>1</v>
      </c>
      <c r="O26" s="113">
        <v>7.0000000000000007E-2</v>
      </c>
      <c r="P26" s="63">
        <v>0</v>
      </c>
      <c r="Q26" s="113">
        <v>0</v>
      </c>
      <c r="R26" s="63">
        <f t="shared" si="1"/>
        <v>236</v>
      </c>
      <c r="S26" s="113">
        <f t="shared" si="1"/>
        <v>82.88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6</v>
      </c>
      <c r="I27" s="113">
        <v>0.25</v>
      </c>
      <c r="J27" s="63">
        <v>3</v>
      </c>
      <c r="K27" s="113">
        <v>0.15</v>
      </c>
      <c r="L27" s="63">
        <v>3</v>
      </c>
      <c r="M27" s="113">
        <v>0.23</v>
      </c>
      <c r="N27" s="63">
        <v>0</v>
      </c>
      <c r="O27" s="113">
        <v>0</v>
      </c>
      <c r="P27" s="63">
        <v>0</v>
      </c>
      <c r="Q27" s="113">
        <v>0</v>
      </c>
      <c r="R27" s="63">
        <f t="shared" si="1"/>
        <v>12</v>
      </c>
      <c r="S27" s="113">
        <f t="shared" si="1"/>
        <v>0.63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102</v>
      </c>
      <c r="I28" s="113">
        <v>20.05</v>
      </c>
      <c r="J28" s="63">
        <v>83</v>
      </c>
      <c r="K28" s="113">
        <v>34.69</v>
      </c>
      <c r="L28" s="63">
        <v>90</v>
      </c>
      <c r="M28" s="113">
        <v>189.24</v>
      </c>
      <c r="N28" s="63">
        <v>3</v>
      </c>
      <c r="O28" s="113">
        <v>0.78</v>
      </c>
      <c r="P28" s="63">
        <v>1</v>
      </c>
      <c r="Q28" s="113">
        <v>0.01</v>
      </c>
      <c r="R28" s="63">
        <f t="shared" si="1"/>
        <v>279</v>
      </c>
      <c r="S28" s="113">
        <f t="shared" si="1"/>
        <v>244.77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132</v>
      </c>
      <c r="I29" s="113">
        <v>13.04</v>
      </c>
      <c r="J29" s="63">
        <v>143</v>
      </c>
      <c r="K29" s="113">
        <v>51.2</v>
      </c>
      <c r="L29" s="63">
        <v>22</v>
      </c>
      <c r="M29" s="113">
        <v>3.28</v>
      </c>
      <c r="N29" s="63">
        <v>5</v>
      </c>
      <c r="O29" s="113">
        <v>2.77</v>
      </c>
      <c r="P29" s="63">
        <v>3</v>
      </c>
      <c r="Q29" s="113">
        <v>1.03</v>
      </c>
      <c r="R29" s="63">
        <f t="shared" si="1"/>
        <v>305</v>
      </c>
      <c r="S29" s="113">
        <f t="shared" si="1"/>
        <v>71.320000000000007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2175</v>
      </c>
      <c r="I31" s="113">
        <v>268.79000000000002</v>
      </c>
      <c r="J31" s="63">
        <v>1873</v>
      </c>
      <c r="K31" s="113">
        <v>216.34</v>
      </c>
      <c r="L31" s="63">
        <v>193</v>
      </c>
      <c r="M31" s="113">
        <v>25.35</v>
      </c>
      <c r="N31" s="63">
        <v>84</v>
      </c>
      <c r="O31" s="113">
        <v>12.75</v>
      </c>
      <c r="P31" s="63">
        <v>16</v>
      </c>
      <c r="Q31" s="113">
        <v>4.05</v>
      </c>
      <c r="R31" s="63">
        <f t="shared" si="1"/>
        <v>4341</v>
      </c>
      <c r="S31" s="113">
        <f t="shared" si="1"/>
        <v>527.28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4304</v>
      </c>
      <c r="I32" s="115">
        <v>1294.06</v>
      </c>
      <c r="J32" s="114">
        <v>2883</v>
      </c>
      <c r="K32" s="115">
        <v>778.85</v>
      </c>
      <c r="L32" s="114">
        <v>357</v>
      </c>
      <c r="M32" s="115">
        <v>379.98</v>
      </c>
      <c r="N32" s="114">
        <v>107</v>
      </c>
      <c r="O32" s="115">
        <v>28.89</v>
      </c>
      <c r="P32" s="114">
        <v>56</v>
      </c>
      <c r="Q32" s="115">
        <v>23.4</v>
      </c>
      <c r="R32" s="114">
        <f t="shared" si="1"/>
        <v>7707</v>
      </c>
      <c r="S32" s="115">
        <f>SUM(S20:S31)</f>
        <v>2505.1800000000003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2</v>
      </c>
      <c r="I33" s="113">
        <v>0.55000000000000004</v>
      </c>
      <c r="J33" s="63">
        <v>10</v>
      </c>
      <c r="K33" s="113">
        <v>3.73</v>
      </c>
      <c r="L33" s="63">
        <v>0</v>
      </c>
      <c r="M33" s="113">
        <v>0</v>
      </c>
      <c r="N33" s="63">
        <v>0</v>
      </c>
      <c r="O33" s="113">
        <v>0</v>
      </c>
      <c r="P33" s="63">
        <v>5</v>
      </c>
      <c r="Q33" s="113">
        <v>8.8699999999999992</v>
      </c>
      <c r="R33" s="63">
        <f t="shared" si="1"/>
        <v>17</v>
      </c>
      <c r="S33" s="113">
        <f t="shared" si="1"/>
        <v>13.149999999999999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0</v>
      </c>
      <c r="K35" s="113">
        <v>0</v>
      </c>
      <c r="L35" s="63">
        <v>0</v>
      </c>
      <c r="M35" s="113">
        <v>0</v>
      </c>
      <c r="N35" s="63">
        <v>0</v>
      </c>
      <c r="O35" s="113">
        <v>0</v>
      </c>
      <c r="P35" s="63">
        <v>0</v>
      </c>
      <c r="Q35" s="113">
        <v>0</v>
      </c>
      <c r="R35" s="63">
        <f t="shared" si="1"/>
        <v>0</v>
      </c>
      <c r="S35" s="113">
        <f t="shared" si="1"/>
        <v>0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0</v>
      </c>
      <c r="Q36" s="113">
        <v>0</v>
      </c>
      <c r="R36" s="63">
        <f t="shared" si="1"/>
        <v>0</v>
      </c>
      <c r="S36" s="113">
        <f t="shared" si="1"/>
        <v>0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21</v>
      </c>
      <c r="I37" s="113">
        <v>4.8899999999999997</v>
      </c>
      <c r="J37" s="63">
        <v>8</v>
      </c>
      <c r="K37" s="113">
        <v>1.76</v>
      </c>
      <c r="L37" s="63">
        <v>1</v>
      </c>
      <c r="M37" s="113">
        <v>0.08</v>
      </c>
      <c r="N37" s="63">
        <v>0</v>
      </c>
      <c r="O37" s="113">
        <v>0</v>
      </c>
      <c r="P37" s="63">
        <v>2</v>
      </c>
      <c r="Q37" s="113">
        <v>0.92</v>
      </c>
      <c r="R37" s="63">
        <f t="shared" si="1"/>
        <v>32</v>
      </c>
      <c r="S37" s="113">
        <f t="shared" si="1"/>
        <v>7.6499999999999995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1</v>
      </c>
      <c r="I38" s="113">
        <v>0.46</v>
      </c>
      <c r="J38" s="63">
        <v>7</v>
      </c>
      <c r="K38" s="113">
        <v>1.54</v>
      </c>
      <c r="L38" s="63">
        <v>0</v>
      </c>
      <c r="M38" s="113">
        <v>0</v>
      </c>
      <c r="N38" s="63">
        <v>2</v>
      </c>
      <c r="O38" s="113">
        <v>4.22</v>
      </c>
      <c r="P38" s="63">
        <v>1</v>
      </c>
      <c r="Q38" s="113">
        <v>0.15</v>
      </c>
      <c r="R38" s="63">
        <f t="shared" si="1"/>
        <v>11</v>
      </c>
      <c r="S38" s="113">
        <f t="shared" si="1"/>
        <v>6.37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0</v>
      </c>
      <c r="I39" s="113">
        <v>0</v>
      </c>
      <c r="J39" s="63">
        <v>0</v>
      </c>
      <c r="K39" s="113">
        <v>0</v>
      </c>
      <c r="L39" s="63">
        <v>0</v>
      </c>
      <c r="M39" s="113">
        <v>0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0</v>
      </c>
      <c r="S39" s="113">
        <f t="shared" si="1"/>
        <v>0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137</v>
      </c>
      <c r="I40" s="113">
        <v>163.47</v>
      </c>
      <c r="J40" s="63">
        <v>83</v>
      </c>
      <c r="K40" s="113">
        <v>110.71</v>
      </c>
      <c r="L40" s="63">
        <v>2</v>
      </c>
      <c r="M40" s="113">
        <v>0.06</v>
      </c>
      <c r="N40" s="63">
        <v>0</v>
      </c>
      <c r="O40" s="113">
        <v>0</v>
      </c>
      <c r="P40" s="63">
        <v>0</v>
      </c>
      <c r="Q40" s="113">
        <v>0</v>
      </c>
      <c r="R40" s="63">
        <f t="shared" si="1"/>
        <v>222</v>
      </c>
      <c r="S40" s="113">
        <f t="shared" si="1"/>
        <v>274.24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0</v>
      </c>
      <c r="O41" s="113">
        <v>0</v>
      </c>
      <c r="P41" s="63">
        <v>0</v>
      </c>
      <c r="Q41" s="113">
        <v>0</v>
      </c>
      <c r="R41" s="63">
        <f t="shared" si="1"/>
        <v>0</v>
      </c>
      <c r="S41" s="113">
        <f t="shared" si="1"/>
        <v>0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8</v>
      </c>
      <c r="I42" s="113">
        <v>4.76</v>
      </c>
      <c r="J42" s="63">
        <v>10</v>
      </c>
      <c r="K42" s="113">
        <v>5.03</v>
      </c>
      <c r="L42" s="63">
        <v>0</v>
      </c>
      <c r="M42" s="113">
        <v>0</v>
      </c>
      <c r="N42" s="63">
        <v>0</v>
      </c>
      <c r="O42" s="113">
        <v>0</v>
      </c>
      <c r="P42" s="63">
        <v>0</v>
      </c>
      <c r="Q42" s="113">
        <v>0</v>
      </c>
      <c r="R42" s="63">
        <f t="shared" si="1"/>
        <v>18</v>
      </c>
      <c r="S42" s="113">
        <f t="shared" si="1"/>
        <v>9.7899999999999991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0</v>
      </c>
      <c r="Q43" s="113">
        <v>0</v>
      </c>
      <c r="R43" s="63">
        <f t="shared" si="1"/>
        <v>0</v>
      </c>
      <c r="S43" s="113">
        <f t="shared" si="1"/>
        <v>0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2</v>
      </c>
      <c r="I44" s="113">
        <v>0.18</v>
      </c>
      <c r="J44" s="63">
        <v>1</v>
      </c>
      <c r="K44" s="113">
        <v>0.65</v>
      </c>
      <c r="L44" s="63">
        <v>2</v>
      </c>
      <c r="M44" s="113">
        <v>0.14000000000000001</v>
      </c>
      <c r="N44" s="63">
        <v>0</v>
      </c>
      <c r="O44" s="113">
        <v>0</v>
      </c>
      <c r="P44" s="63">
        <v>2</v>
      </c>
      <c r="Q44" s="113">
        <v>0.92</v>
      </c>
      <c r="R44" s="63">
        <f t="shared" si="1"/>
        <v>7</v>
      </c>
      <c r="S44" s="113">
        <f t="shared" si="1"/>
        <v>1.8900000000000001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22</v>
      </c>
      <c r="I45" s="113">
        <v>3.12</v>
      </c>
      <c r="J45" s="63">
        <v>21</v>
      </c>
      <c r="K45" s="113">
        <v>4.2</v>
      </c>
      <c r="L45" s="63">
        <v>1</v>
      </c>
      <c r="M45" s="113">
        <v>0.13</v>
      </c>
      <c r="N45" s="63">
        <v>0</v>
      </c>
      <c r="O45" s="113">
        <v>0</v>
      </c>
      <c r="P45" s="63">
        <v>1</v>
      </c>
      <c r="Q45" s="113">
        <v>0.18</v>
      </c>
      <c r="R45" s="63">
        <f t="shared" si="1"/>
        <v>45</v>
      </c>
      <c r="S45" s="113">
        <f t="shared" si="1"/>
        <v>7.63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188</v>
      </c>
      <c r="I46" s="115">
        <v>177.43</v>
      </c>
      <c r="J46" s="114">
        <v>135</v>
      </c>
      <c r="K46" s="115">
        <v>127.62</v>
      </c>
      <c r="L46" s="114">
        <v>6</v>
      </c>
      <c r="M46" s="115">
        <v>0.41</v>
      </c>
      <c r="N46" s="114">
        <v>2</v>
      </c>
      <c r="O46" s="115">
        <v>4.22</v>
      </c>
      <c r="P46" s="114">
        <v>11</v>
      </c>
      <c r="Q46" s="115">
        <v>11.04</v>
      </c>
      <c r="R46" s="114">
        <f t="shared" si="1"/>
        <v>342</v>
      </c>
      <c r="S46" s="115">
        <f>SUM(S33:S45)</f>
        <v>320.72000000000003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7948</v>
      </c>
      <c r="I47" s="113">
        <v>2033.28</v>
      </c>
      <c r="J47" s="63">
        <v>4534</v>
      </c>
      <c r="K47" s="113">
        <v>1015.59</v>
      </c>
      <c r="L47" s="63">
        <v>624</v>
      </c>
      <c r="M47" s="113">
        <v>131.56</v>
      </c>
      <c r="N47" s="63">
        <v>309</v>
      </c>
      <c r="O47" s="113">
        <v>93.04</v>
      </c>
      <c r="P47" s="63">
        <v>409</v>
      </c>
      <c r="Q47" s="113">
        <v>789.59</v>
      </c>
      <c r="R47" s="63">
        <f t="shared" si="1"/>
        <v>13824</v>
      </c>
      <c r="S47" s="113">
        <f>+I47+K47+M47+O47+Q47</f>
        <v>4063.06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7948</v>
      </c>
      <c r="I48" s="115">
        <v>2033.28</v>
      </c>
      <c r="J48" s="114">
        <v>4534</v>
      </c>
      <c r="K48" s="115">
        <v>1015.59</v>
      </c>
      <c r="L48" s="114">
        <v>624</v>
      </c>
      <c r="M48" s="115">
        <v>131.56</v>
      </c>
      <c r="N48" s="114">
        <v>309</v>
      </c>
      <c r="O48" s="115">
        <v>93.04</v>
      </c>
      <c r="P48" s="114">
        <v>409</v>
      </c>
      <c r="Q48" s="115">
        <v>789.59</v>
      </c>
      <c r="R48" s="114">
        <f t="shared" si="1"/>
        <v>13824</v>
      </c>
      <c r="S48" s="115">
        <f>SUM(S47)</f>
        <v>4063.06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11869</v>
      </c>
      <c r="I49" s="113">
        <v>9959.5400000000009</v>
      </c>
      <c r="J49" s="63">
        <v>9687</v>
      </c>
      <c r="K49" s="113">
        <v>6847.35</v>
      </c>
      <c r="L49" s="63">
        <v>1643</v>
      </c>
      <c r="M49" s="113">
        <v>1971.11</v>
      </c>
      <c r="N49" s="63">
        <v>2256</v>
      </c>
      <c r="O49" s="113">
        <v>3567.28</v>
      </c>
      <c r="P49" s="63">
        <v>294</v>
      </c>
      <c r="Q49" s="113">
        <v>121.55</v>
      </c>
      <c r="R49" s="63">
        <f t="shared" si="1"/>
        <v>25749</v>
      </c>
      <c r="S49" s="113">
        <f>+I49+K49+M49+O49+Q49</f>
        <v>22466.829999999998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11869</v>
      </c>
      <c r="I50" s="115">
        <v>9959.5400000000009</v>
      </c>
      <c r="J50" s="114">
        <v>9687</v>
      </c>
      <c r="K50" s="115">
        <v>6847.35</v>
      </c>
      <c r="L50" s="114">
        <v>1643</v>
      </c>
      <c r="M50" s="115">
        <v>1971.11</v>
      </c>
      <c r="N50" s="114">
        <v>2256</v>
      </c>
      <c r="O50" s="115">
        <v>3567.28</v>
      </c>
      <c r="P50" s="114">
        <v>294</v>
      </c>
      <c r="Q50" s="115">
        <v>121.55</v>
      </c>
      <c r="R50" s="114">
        <f t="shared" si="1"/>
        <v>25749</v>
      </c>
      <c r="S50" s="115">
        <f>SUM(S49)</f>
        <v>22466.829999999998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12</v>
      </c>
      <c r="I51" s="113">
        <v>5.54</v>
      </c>
      <c r="J51" s="63">
        <v>8</v>
      </c>
      <c r="K51" s="113">
        <v>1.77</v>
      </c>
      <c r="L51" s="63">
        <v>0</v>
      </c>
      <c r="M51" s="113">
        <v>0</v>
      </c>
      <c r="N51" s="63">
        <v>1</v>
      </c>
      <c r="O51" s="113">
        <v>0.17</v>
      </c>
      <c r="P51" s="63">
        <v>0</v>
      </c>
      <c r="Q51" s="113">
        <v>0</v>
      </c>
      <c r="R51" s="63">
        <f t="shared" si="1"/>
        <v>21</v>
      </c>
      <c r="S51" s="113">
        <f t="shared" si="1"/>
        <v>7.48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34</v>
      </c>
      <c r="I52" s="113">
        <v>17</v>
      </c>
      <c r="J52" s="63">
        <v>23</v>
      </c>
      <c r="K52" s="113">
        <v>10.56</v>
      </c>
      <c r="L52" s="63">
        <v>0</v>
      </c>
      <c r="M52" s="113">
        <v>0</v>
      </c>
      <c r="N52" s="63">
        <v>0</v>
      </c>
      <c r="O52" s="113">
        <v>0</v>
      </c>
      <c r="P52" s="63">
        <v>0</v>
      </c>
      <c r="Q52" s="113">
        <v>0</v>
      </c>
      <c r="R52" s="63">
        <f t="shared" si="1"/>
        <v>57</v>
      </c>
      <c r="S52" s="113">
        <f t="shared" si="1"/>
        <v>27.560000000000002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13</v>
      </c>
      <c r="I53" s="113">
        <v>6.08</v>
      </c>
      <c r="J53" s="63">
        <v>18</v>
      </c>
      <c r="K53" s="113">
        <v>5.9</v>
      </c>
      <c r="L53" s="63">
        <v>0</v>
      </c>
      <c r="M53" s="113">
        <v>0</v>
      </c>
      <c r="N53" s="63">
        <v>1</v>
      </c>
      <c r="O53" s="113">
        <v>0.01</v>
      </c>
      <c r="P53" s="63">
        <v>0</v>
      </c>
      <c r="Q53" s="113">
        <v>0</v>
      </c>
      <c r="R53" s="63">
        <f t="shared" si="1"/>
        <v>32</v>
      </c>
      <c r="S53" s="113">
        <f t="shared" si="1"/>
        <v>11.99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5</v>
      </c>
      <c r="I54" s="113">
        <v>3.79</v>
      </c>
      <c r="J54" s="63">
        <v>93</v>
      </c>
      <c r="K54" s="113">
        <v>83.94</v>
      </c>
      <c r="L54" s="63">
        <v>6</v>
      </c>
      <c r="M54" s="113">
        <v>3.04</v>
      </c>
      <c r="N54" s="63">
        <v>6</v>
      </c>
      <c r="O54" s="113">
        <v>37.130000000000003</v>
      </c>
      <c r="P54" s="63">
        <v>43</v>
      </c>
      <c r="Q54" s="113">
        <v>100.88</v>
      </c>
      <c r="R54" s="63">
        <f t="shared" si="1"/>
        <v>153</v>
      </c>
      <c r="S54" s="113">
        <f t="shared" si="1"/>
        <v>228.78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184</v>
      </c>
      <c r="I55" s="113">
        <v>222.62</v>
      </c>
      <c r="J55" s="63">
        <v>168</v>
      </c>
      <c r="K55" s="113">
        <v>153.47999999999999</v>
      </c>
      <c r="L55" s="63">
        <v>2</v>
      </c>
      <c r="M55" s="113">
        <v>2.5299999999999998</v>
      </c>
      <c r="N55" s="63">
        <v>1</v>
      </c>
      <c r="O55" s="113">
        <v>0.17</v>
      </c>
      <c r="P55" s="63">
        <v>0</v>
      </c>
      <c r="Q55" s="113">
        <v>0</v>
      </c>
      <c r="R55" s="63">
        <f t="shared" ref="R55:S93" si="2">+H55+J55+L55+N55+P55</f>
        <v>355</v>
      </c>
      <c r="S55" s="113">
        <f t="shared" si="2"/>
        <v>378.8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178</v>
      </c>
      <c r="I56" s="113">
        <v>91.83</v>
      </c>
      <c r="J56" s="63">
        <v>1</v>
      </c>
      <c r="K56" s="113">
        <v>0.34</v>
      </c>
      <c r="L56" s="63">
        <v>0</v>
      </c>
      <c r="M56" s="113">
        <v>0</v>
      </c>
      <c r="N56" s="63">
        <v>0</v>
      </c>
      <c r="O56" s="113">
        <v>0</v>
      </c>
      <c r="P56" s="63">
        <v>0</v>
      </c>
      <c r="Q56" s="113">
        <v>0</v>
      </c>
      <c r="R56" s="63">
        <f t="shared" si="2"/>
        <v>179</v>
      </c>
      <c r="S56" s="113">
        <f t="shared" si="2"/>
        <v>92.17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412</v>
      </c>
      <c r="I57" s="113">
        <v>47.77</v>
      </c>
      <c r="J57" s="63">
        <v>252</v>
      </c>
      <c r="K57" s="113">
        <v>62.02</v>
      </c>
      <c r="L57" s="63">
        <v>65</v>
      </c>
      <c r="M57" s="113">
        <v>14.87</v>
      </c>
      <c r="N57" s="63">
        <v>28</v>
      </c>
      <c r="O57" s="113">
        <v>4.6500000000000004</v>
      </c>
      <c r="P57" s="63">
        <v>4</v>
      </c>
      <c r="Q57" s="113">
        <v>0.51</v>
      </c>
      <c r="R57" s="63">
        <f t="shared" si="2"/>
        <v>761</v>
      </c>
      <c r="S57" s="113">
        <f t="shared" si="2"/>
        <v>129.82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800</v>
      </c>
      <c r="I58" s="115">
        <v>394.63</v>
      </c>
      <c r="J58" s="114">
        <v>523</v>
      </c>
      <c r="K58" s="115">
        <v>318.01</v>
      </c>
      <c r="L58" s="114">
        <v>73</v>
      </c>
      <c r="M58" s="115">
        <v>20.440000000000001</v>
      </c>
      <c r="N58" s="114">
        <v>37</v>
      </c>
      <c r="O58" s="115">
        <v>42.13</v>
      </c>
      <c r="P58" s="114">
        <v>46</v>
      </c>
      <c r="Q58" s="115">
        <v>101.39</v>
      </c>
      <c r="R58" s="114">
        <f t="shared" si="2"/>
        <v>1479</v>
      </c>
      <c r="S58" s="115">
        <f>SUM(S51:S57)</f>
        <v>876.59999999999991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545</v>
      </c>
      <c r="I59" s="113">
        <v>461.34</v>
      </c>
      <c r="J59" s="63">
        <v>214</v>
      </c>
      <c r="K59" s="113">
        <v>234.35</v>
      </c>
      <c r="L59" s="63">
        <v>99</v>
      </c>
      <c r="M59" s="113">
        <v>124.2</v>
      </c>
      <c r="N59" s="63">
        <v>181</v>
      </c>
      <c r="O59" s="113">
        <v>764.63</v>
      </c>
      <c r="P59" s="63">
        <v>120</v>
      </c>
      <c r="Q59" s="113">
        <v>388.72</v>
      </c>
      <c r="R59" s="63">
        <f t="shared" si="2"/>
        <v>1159</v>
      </c>
      <c r="S59" s="113">
        <f>+I59+K59+M59+O59+Q59</f>
        <v>1973.24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545</v>
      </c>
      <c r="I60" s="115">
        <v>461.34</v>
      </c>
      <c r="J60" s="114">
        <v>214</v>
      </c>
      <c r="K60" s="115">
        <v>234.35</v>
      </c>
      <c r="L60" s="114">
        <v>99</v>
      </c>
      <c r="M60" s="115">
        <v>124.2</v>
      </c>
      <c r="N60" s="114">
        <v>181</v>
      </c>
      <c r="O60" s="115">
        <v>764.63</v>
      </c>
      <c r="P60" s="114">
        <v>120</v>
      </c>
      <c r="Q60" s="115">
        <v>388.72</v>
      </c>
      <c r="R60" s="114">
        <f t="shared" si="2"/>
        <v>1159</v>
      </c>
      <c r="S60" s="115">
        <f>SUM(S59)</f>
        <v>1973.24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1092</v>
      </c>
      <c r="I62" s="113">
        <v>6951.94</v>
      </c>
      <c r="J62" s="63">
        <v>33</v>
      </c>
      <c r="K62" s="113">
        <v>289.7</v>
      </c>
      <c r="L62" s="63">
        <v>0</v>
      </c>
      <c r="M62" s="113">
        <v>0</v>
      </c>
      <c r="N62" s="63">
        <v>0</v>
      </c>
      <c r="O62" s="113">
        <v>0</v>
      </c>
      <c r="P62" s="63">
        <v>0</v>
      </c>
      <c r="Q62" s="113">
        <v>0</v>
      </c>
      <c r="R62" s="63">
        <f t="shared" si="2"/>
        <v>1125</v>
      </c>
      <c r="S62" s="113">
        <f>+I62+K62+M62+O62+Q62</f>
        <v>7241.6399999999994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7945</v>
      </c>
      <c r="I63" s="113">
        <v>4563.6000000000004</v>
      </c>
      <c r="J63" s="63">
        <v>5895</v>
      </c>
      <c r="K63" s="113">
        <v>3267.67</v>
      </c>
      <c r="L63" s="63">
        <v>858</v>
      </c>
      <c r="M63" s="113">
        <v>491.35</v>
      </c>
      <c r="N63" s="63">
        <v>931</v>
      </c>
      <c r="O63" s="113">
        <v>956.79</v>
      </c>
      <c r="P63" s="63">
        <v>192</v>
      </c>
      <c r="Q63" s="113">
        <v>232.65</v>
      </c>
      <c r="R63" s="63">
        <f t="shared" si="2"/>
        <v>15821</v>
      </c>
      <c r="S63" s="113">
        <f>+I63+K63+M63+O63+Q63</f>
        <v>9512.06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8358</v>
      </c>
      <c r="I64" s="115">
        <v>11515.54</v>
      </c>
      <c r="J64" s="114">
        <v>5917</v>
      </c>
      <c r="K64" s="115">
        <v>3557.37</v>
      </c>
      <c r="L64" s="114">
        <v>858</v>
      </c>
      <c r="M64" s="115">
        <v>491.35</v>
      </c>
      <c r="N64" s="114">
        <v>931</v>
      </c>
      <c r="O64" s="115">
        <v>956.79</v>
      </c>
      <c r="P64" s="114">
        <v>192</v>
      </c>
      <c r="Q64" s="115">
        <v>232.65</v>
      </c>
      <c r="R64" s="114">
        <f t="shared" si="2"/>
        <v>16256</v>
      </c>
      <c r="S64" s="115">
        <f>SUM(S61:S63)</f>
        <v>16753.699999999997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15739</v>
      </c>
      <c r="I65" s="113">
        <v>11684.54</v>
      </c>
      <c r="J65" s="63">
        <v>6346</v>
      </c>
      <c r="K65" s="113">
        <v>3355.57</v>
      </c>
      <c r="L65" s="63">
        <v>753</v>
      </c>
      <c r="M65" s="113">
        <v>410.58</v>
      </c>
      <c r="N65" s="63">
        <v>343</v>
      </c>
      <c r="O65" s="113">
        <v>312.2</v>
      </c>
      <c r="P65" s="63">
        <v>91</v>
      </c>
      <c r="Q65" s="113">
        <v>22.78</v>
      </c>
      <c r="R65" s="63">
        <f t="shared" si="2"/>
        <v>23272</v>
      </c>
      <c r="S65" s="113">
        <f>+I65+K65+M65+O65+Q65</f>
        <v>15785.670000000002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15739</v>
      </c>
      <c r="I66" s="115">
        <v>11684.54</v>
      </c>
      <c r="J66" s="114">
        <v>6346</v>
      </c>
      <c r="K66" s="115">
        <v>3355.57</v>
      </c>
      <c r="L66" s="114">
        <v>753</v>
      </c>
      <c r="M66" s="115">
        <v>410.58</v>
      </c>
      <c r="N66" s="114">
        <v>343</v>
      </c>
      <c r="O66" s="115">
        <v>312.2</v>
      </c>
      <c r="P66" s="114">
        <v>91</v>
      </c>
      <c r="Q66" s="115">
        <v>22.78</v>
      </c>
      <c r="R66" s="114">
        <f t="shared" si="2"/>
        <v>23272</v>
      </c>
      <c r="S66" s="115">
        <f>SUM(S65)</f>
        <v>15785.670000000002</v>
      </c>
    </row>
    <row r="67" spans="1:19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2</v>
      </c>
      <c r="I67" s="113">
        <v>1.22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2</v>
      </c>
      <c r="S67" s="113">
        <f t="shared" ref="S67:S69" si="4">+I67+K67+M67+O67+Q67</f>
        <v>1.22</v>
      </c>
    </row>
    <row r="68" spans="1:19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4</v>
      </c>
      <c r="I68" s="113">
        <v>6.05</v>
      </c>
      <c r="J68" s="63">
        <v>0</v>
      </c>
      <c r="K68" s="113">
        <v>0</v>
      </c>
      <c r="L68" s="63">
        <v>0</v>
      </c>
      <c r="M68" s="113">
        <v>0</v>
      </c>
      <c r="N68" s="63">
        <v>1</v>
      </c>
      <c r="O68" s="113">
        <v>0.01</v>
      </c>
      <c r="P68" s="63">
        <v>0</v>
      </c>
      <c r="Q68" s="113">
        <v>0</v>
      </c>
      <c r="R68" s="63">
        <f t="shared" si="3"/>
        <v>5</v>
      </c>
      <c r="S68" s="113">
        <f t="shared" si="4"/>
        <v>6.06</v>
      </c>
    </row>
    <row r="69" spans="1:19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0</v>
      </c>
      <c r="I69" s="113">
        <v>0</v>
      </c>
      <c r="J69" s="63">
        <v>0</v>
      </c>
      <c r="K69" s="113">
        <v>0</v>
      </c>
      <c r="L69" s="63">
        <v>0</v>
      </c>
      <c r="M69" s="113">
        <v>0</v>
      </c>
      <c r="N69" s="63">
        <v>0</v>
      </c>
      <c r="O69" s="113">
        <v>0</v>
      </c>
      <c r="P69" s="63">
        <v>0</v>
      </c>
      <c r="Q69" s="113">
        <v>0</v>
      </c>
      <c r="R69" s="63">
        <f t="shared" si="3"/>
        <v>0</v>
      </c>
      <c r="S69" s="113">
        <f t="shared" si="4"/>
        <v>0</v>
      </c>
    </row>
    <row r="70" spans="1:19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6</v>
      </c>
      <c r="I70" s="115">
        <v>7.27</v>
      </c>
      <c r="J70" s="114">
        <v>0</v>
      </c>
      <c r="K70" s="115">
        <v>0</v>
      </c>
      <c r="L70" s="114">
        <v>0</v>
      </c>
      <c r="M70" s="115">
        <v>0</v>
      </c>
      <c r="N70" s="114">
        <v>1</v>
      </c>
      <c r="O70" s="115">
        <v>0.01</v>
      </c>
      <c r="P70" s="114">
        <v>0</v>
      </c>
      <c r="Q70" s="115">
        <v>0</v>
      </c>
      <c r="R70" s="114">
        <f t="shared" si="3"/>
        <v>7</v>
      </c>
      <c r="S70" s="115">
        <f>SUM(S67:S69)</f>
        <v>7.2799999999999994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0</v>
      </c>
      <c r="S71" s="113">
        <f t="shared" si="2"/>
        <v>0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2</v>
      </c>
      <c r="K72" s="113">
        <v>0.27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2</v>
      </c>
      <c r="S72" s="113">
        <f t="shared" si="2"/>
        <v>0.27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0</v>
      </c>
      <c r="S73" s="113">
        <f t="shared" si="2"/>
        <v>0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0</v>
      </c>
      <c r="O74" s="113">
        <v>0</v>
      </c>
      <c r="P74" s="63">
        <v>0</v>
      </c>
      <c r="Q74" s="113">
        <v>0</v>
      </c>
      <c r="R74" s="63">
        <f t="shared" si="2"/>
        <v>0</v>
      </c>
      <c r="S74" s="113">
        <f t="shared" si="2"/>
        <v>0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18</v>
      </c>
      <c r="I76" s="113">
        <v>7.33</v>
      </c>
      <c r="J76" s="63">
        <v>22</v>
      </c>
      <c r="K76" s="113">
        <v>13.63</v>
      </c>
      <c r="L76" s="63">
        <v>0</v>
      </c>
      <c r="M76" s="113">
        <v>0</v>
      </c>
      <c r="N76" s="63">
        <v>0</v>
      </c>
      <c r="O76" s="113">
        <v>0</v>
      </c>
      <c r="P76" s="63">
        <v>0</v>
      </c>
      <c r="Q76" s="113">
        <v>0</v>
      </c>
      <c r="R76" s="63">
        <f t="shared" si="2"/>
        <v>40</v>
      </c>
      <c r="S76" s="113">
        <f t="shared" si="2"/>
        <v>20.96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63</v>
      </c>
      <c r="I77" s="113">
        <v>11.51</v>
      </c>
      <c r="J77" s="63">
        <v>45</v>
      </c>
      <c r="K77" s="113">
        <v>8.18</v>
      </c>
      <c r="L77" s="63">
        <v>6</v>
      </c>
      <c r="M77" s="113">
        <v>0.54</v>
      </c>
      <c r="N77" s="63">
        <v>7</v>
      </c>
      <c r="O77" s="113">
        <v>0.59</v>
      </c>
      <c r="P77" s="63">
        <v>2</v>
      </c>
      <c r="Q77" s="113">
        <v>0.11</v>
      </c>
      <c r="R77" s="63">
        <f t="shared" si="2"/>
        <v>123</v>
      </c>
      <c r="S77" s="113">
        <f t="shared" si="2"/>
        <v>20.929999999999996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81</v>
      </c>
      <c r="I78" s="115">
        <v>18.84</v>
      </c>
      <c r="J78" s="114">
        <v>69</v>
      </c>
      <c r="K78" s="115">
        <v>22.08</v>
      </c>
      <c r="L78" s="114">
        <v>6</v>
      </c>
      <c r="M78" s="115">
        <v>0.54</v>
      </c>
      <c r="N78" s="114">
        <v>7</v>
      </c>
      <c r="O78" s="115">
        <v>0.59</v>
      </c>
      <c r="P78" s="114">
        <v>2</v>
      </c>
      <c r="Q78" s="115">
        <v>0.11</v>
      </c>
      <c r="R78" s="114">
        <f t="shared" si="2"/>
        <v>165</v>
      </c>
      <c r="S78" s="115">
        <f>SUM(S71:S77)</f>
        <v>42.16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60</v>
      </c>
      <c r="I81" s="115">
        <v>4.33</v>
      </c>
      <c r="J81" s="114">
        <v>3</v>
      </c>
      <c r="K81" s="115">
        <v>0.28000000000000003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f t="shared" si="2"/>
        <v>63</v>
      </c>
      <c r="S81" s="115">
        <f t="shared" si="2"/>
        <v>4.6100000000000003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24644</v>
      </c>
      <c r="I82" s="118">
        <v>45417.42</v>
      </c>
      <c r="J82" s="117">
        <v>14005</v>
      </c>
      <c r="K82" s="118">
        <v>17382.91</v>
      </c>
      <c r="L82" s="117">
        <v>2073</v>
      </c>
      <c r="M82" s="118">
        <v>3623.36</v>
      </c>
      <c r="N82" s="117">
        <v>2494</v>
      </c>
      <c r="O82" s="118">
        <v>5897.26</v>
      </c>
      <c r="P82" s="117">
        <v>537</v>
      </c>
      <c r="Q82" s="118">
        <v>2377.84</v>
      </c>
      <c r="R82" s="117">
        <f t="shared" si="2"/>
        <v>43753</v>
      </c>
      <c r="S82" s="118">
        <f>+S78+S66+S64+S60+S58+S50+S48+S46+S32+S19+S10+S79+S80+S81+S70</f>
        <v>74698.789999999994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45</v>
      </c>
      <c r="K83" s="113">
        <v>21.24</v>
      </c>
      <c r="L83" s="63">
        <v>0</v>
      </c>
      <c r="M83" s="113">
        <v>0</v>
      </c>
      <c r="N83" s="63">
        <v>0</v>
      </c>
      <c r="O83" s="113">
        <v>0</v>
      </c>
      <c r="P83" s="63">
        <v>0</v>
      </c>
      <c r="Q83" s="113">
        <v>0</v>
      </c>
      <c r="R83" s="63">
        <f t="shared" si="2"/>
        <v>45</v>
      </c>
      <c r="S83" s="113">
        <f t="shared" si="2"/>
        <v>21.24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1576</v>
      </c>
      <c r="I84" s="113">
        <v>911.46</v>
      </c>
      <c r="J84" s="63">
        <v>2422</v>
      </c>
      <c r="K84" s="113">
        <v>1310.78</v>
      </c>
      <c r="L84" s="63">
        <v>144</v>
      </c>
      <c r="M84" s="113">
        <v>159.58000000000001</v>
      </c>
      <c r="N84" s="63">
        <v>117</v>
      </c>
      <c r="O84" s="113">
        <v>163.22999999999999</v>
      </c>
      <c r="P84" s="63">
        <v>17</v>
      </c>
      <c r="Q84" s="113">
        <v>15.37</v>
      </c>
      <c r="R84" s="63">
        <f t="shared" si="2"/>
        <v>4276</v>
      </c>
      <c r="S84" s="113">
        <f t="shared" si="2"/>
        <v>2560.4199999999996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1343</v>
      </c>
      <c r="I85" s="113">
        <v>727.31</v>
      </c>
      <c r="J85" s="63">
        <v>425</v>
      </c>
      <c r="K85" s="113">
        <v>328.12</v>
      </c>
      <c r="L85" s="63">
        <v>0</v>
      </c>
      <c r="M85" s="113">
        <v>0</v>
      </c>
      <c r="N85" s="63">
        <v>0</v>
      </c>
      <c r="O85" s="113">
        <v>0</v>
      </c>
      <c r="P85" s="63">
        <v>0</v>
      </c>
      <c r="Q85" s="113">
        <v>0</v>
      </c>
      <c r="R85" s="63">
        <f t="shared" si="2"/>
        <v>1768</v>
      </c>
      <c r="S85" s="113">
        <f t="shared" si="2"/>
        <v>1055.4299999999998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24</v>
      </c>
      <c r="I86" s="113">
        <v>5.48</v>
      </c>
      <c r="J86" s="63">
        <v>21</v>
      </c>
      <c r="K86" s="113">
        <v>8.15</v>
      </c>
      <c r="L86" s="63">
        <v>20</v>
      </c>
      <c r="M86" s="113">
        <v>27.35</v>
      </c>
      <c r="N86" s="63">
        <v>24</v>
      </c>
      <c r="O86" s="113">
        <v>33.14</v>
      </c>
      <c r="P86" s="63">
        <v>3</v>
      </c>
      <c r="Q86" s="113">
        <v>3.61</v>
      </c>
      <c r="R86" s="63">
        <f t="shared" si="2"/>
        <v>92</v>
      </c>
      <c r="S86" s="113">
        <f t="shared" si="2"/>
        <v>77.73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9218</v>
      </c>
      <c r="I87" s="113">
        <v>4708.63</v>
      </c>
      <c r="J87" s="63">
        <v>6796</v>
      </c>
      <c r="K87" s="113">
        <v>3300.33</v>
      </c>
      <c r="L87" s="63">
        <v>141</v>
      </c>
      <c r="M87" s="113">
        <v>79.98</v>
      </c>
      <c r="N87" s="63">
        <v>12</v>
      </c>
      <c r="O87" s="113">
        <v>11.38</v>
      </c>
      <c r="P87" s="63">
        <v>4</v>
      </c>
      <c r="Q87" s="113">
        <v>2.5299999999999998</v>
      </c>
      <c r="R87" s="63">
        <f t="shared" si="2"/>
        <v>16171</v>
      </c>
      <c r="S87" s="113">
        <f t="shared" si="2"/>
        <v>8102.8499999999995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90</v>
      </c>
      <c r="I88" s="113">
        <v>59.54</v>
      </c>
      <c r="J88" s="63">
        <v>139</v>
      </c>
      <c r="K88" s="113">
        <v>76.83</v>
      </c>
      <c r="L88" s="63">
        <v>7</v>
      </c>
      <c r="M88" s="113">
        <v>2.85</v>
      </c>
      <c r="N88" s="63">
        <v>17</v>
      </c>
      <c r="O88" s="113">
        <v>15.87</v>
      </c>
      <c r="P88" s="63">
        <v>1</v>
      </c>
      <c r="Q88" s="113">
        <v>0.21</v>
      </c>
      <c r="R88" s="63">
        <f t="shared" si="2"/>
        <v>254</v>
      </c>
      <c r="S88" s="113">
        <f t="shared" si="2"/>
        <v>155.30000000000001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295</v>
      </c>
      <c r="I89" s="113">
        <v>147.74</v>
      </c>
      <c r="J89" s="63">
        <v>256</v>
      </c>
      <c r="K89" s="113">
        <v>96.95</v>
      </c>
      <c r="L89" s="63">
        <v>25</v>
      </c>
      <c r="M89" s="113">
        <v>31.18</v>
      </c>
      <c r="N89" s="63">
        <v>37</v>
      </c>
      <c r="O89" s="113">
        <v>48.91</v>
      </c>
      <c r="P89" s="63">
        <v>3</v>
      </c>
      <c r="Q89" s="113">
        <v>3.76</v>
      </c>
      <c r="R89" s="63">
        <f t="shared" si="2"/>
        <v>616</v>
      </c>
      <c r="S89" s="113">
        <f t="shared" si="2"/>
        <v>328.53999999999996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23</v>
      </c>
      <c r="I91" s="113">
        <v>10.98</v>
      </c>
      <c r="J91" s="63">
        <v>9</v>
      </c>
      <c r="K91" s="113">
        <v>2.1</v>
      </c>
      <c r="L91" s="63">
        <v>2</v>
      </c>
      <c r="M91" s="113">
        <v>0.87</v>
      </c>
      <c r="N91" s="63">
        <v>12</v>
      </c>
      <c r="O91" s="113">
        <v>22.58</v>
      </c>
      <c r="P91" s="63">
        <v>0</v>
      </c>
      <c r="Q91" s="113">
        <v>0</v>
      </c>
      <c r="R91" s="63">
        <f t="shared" si="2"/>
        <v>46</v>
      </c>
      <c r="S91" s="113">
        <f t="shared" si="2"/>
        <v>36.53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682</v>
      </c>
      <c r="I92" s="113">
        <v>353.54</v>
      </c>
      <c r="J92" s="63">
        <v>213</v>
      </c>
      <c r="K92" s="113">
        <v>77.459999999999994</v>
      </c>
      <c r="L92" s="63">
        <v>7</v>
      </c>
      <c r="M92" s="113">
        <v>1.18</v>
      </c>
      <c r="N92" s="63">
        <v>9</v>
      </c>
      <c r="O92" s="113">
        <v>3.35</v>
      </c>
      <c r="P92" s="63">
        <v>9</v>
      </c>
      <c r="Q92" s="113">
        <v>11.55</v>
      </c>
      <c r="R92" s="63">
        <f t="shared" si="2"/>
        <v>920</v>
      </c>
      <c r="S92" s="113">
        <f t="shared" si="2"/>
        <v>447.08000000000004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11368</v>
      </c>
      <c r="I93" s="115">
        <v>6924.68</v>
      </c>
      <c r="J93" s="114">
        <v>8330</v>
      </c>
      <c r="K93" s="115">
        <v>5221.96</v>
      </c>
      <c r="L93" s="114">
        <v>304</v>
      </c>
      <c r="M93" s="115">
        <v>302.99</v>
      </c>
      <c r="N93" s="114">
        <v>218</v>
      </c>
      <c r="O93" s="115">
        <v>298.45999999999998</v>
      </c>
      <c r="P93" s="114">
        <v>35</v>
      </c>
      <c r="Q93" s="115">
        <v>37.03</v>
      </c>
      <c r="R93" s="114">
        <f t="shared" si="2"/>
        <v>20255</v>
      </c>
      <c r="S93" s="115">
        <f>SUM(S83:S92)</f>
        <v>12785.119999999999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70</v>
      </c>
      <c r="I94" s="113">
        <v>30.79</v>
      </c>
      <c r="J94" s="63">
        <v>15</v>
      </c>
      <c r="K94" s="113">
        <v>3.08</v>
      </c>
      <c r="L94" s="63">
        <v>1</v>
      </c>
      <c r="M94" s="113">
        <v>0.2</v>
      </c>
      <c r="N94" s="63">
        <v>0</v>
      </c>
      <c r="O94" s="113">
        <v>0</v>
      </c>
      <c r="P94" s="63">
        <v>0</v>
      </c>
      <c r="Q94" s="113">
        <v>0</v>
      </c>
      <c r="R94" s="63">
        <f t="shared" ref="R94:S126" si="5">+H94+J94+L94+N94+P94</f>
        <v>86</v>
      </c>
      <c r="S94" s="113">
        <f>+I94+K94+M94+O94+Q94</f>
        <v>34.07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70</v>
      </c>
      <c r="I95" s="115">
        <v>30.79</v>
      </c>
      <c r="J95" s="114">
        <v>15</v>
      </c>
      <c r="K95" s="115">
        <v>3.08</v>
      </c>
      <c r="L95" s="114">
        <v>1</v>
      </c>
      <c r="M95" s="115">
        <v>0.2</v>
      </c>
      <c r="N95" s="114">
        <v>0</v>
      </c>
      <c r="O95" s="115">
        <v>0</v>
      </c>
      <c r="P95" s="114">
        <v>0</v>
      </c>
      <c r="Q95" s="115">
        <v>0</v>
      </c>
      <c r="R95" s="114">
        <f t="shared" si="5"/>
        <v>86</v>
      </c>
      <c r="S95" s="115">
        <f>SUM(S94)</f>
        <v>34.07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723</v>
      </c>
      <c r="I96" s="113">
        <v>319.26</v>
      </c>
      <c r="J96" s="63">
        <v>339</v>
      </c>
      <c r="K96" s="113">
        <v>134.31</v>
      </c>
      <c r="L96" s="63">
        <v>36</v>
      </c>
      <c r="M96" s="113">
        <v>36.880000000000003</v>
      </c>
      <c r="N96" s="63">
        <v>12</v>
      </c>
      <c r="O96" s="113">
        <v>11.26</v>
      </c>
      <c r="P96" s="63">
        <v>1</v>
      </c>
      <c r="Q96" s="113">
        <v>0.47</v>
      </c>
      <c r="R96" s="63">
        <f t="shared" si="5"/>
        <v>1111</v>
      </c>
      <c r="S96" s="113">
        <f t="shared" si="5"/>
        <v>502.18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2766</v>
      </c>
      <c r="I98" s="113">
        <v>1454.41</v>
      </c>
      <c r="J98" s="63">
        <v>2807</v>
      </c>
      <c r="K98" s="113">
        <v>1556.7</v>
      </c>
      <c r="L98" s="63">
        <v>382</v>
      </c>
      <c r="M98" s="113">
        <v>393.03</v>
      </c>
      <c r="N98" s="63">
        <v>135</v>
      </c>
      <c r="O98" s="113">
        <v>170.8</v>
      </c>
      <c r="P98" s="63">
        <v>3</v>
      </c>
      <c r="Q98" s="113">
        <v>8.02</v>
      </c>
      <c r="R98" s="63">
        <f t="shared" si="5"/>
        <v>6093</v>
      </c>
      <c r="S98" s="113">
        <f t="shared" si="5"/>
        <v>3582.9600000000005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0</v>
      </c>
      <c r="K99" s="113">
        <v>0</v>
      </c>
      <c r="L99" s="63">
        <v>0</v>
      </c>
      <c r="M99" s="113">
        <v>0</v>
      </c>
      <c r="N99" s="63">
        <v>0</v>
      </c>
      <c r="O99" s="113">
        <v>0</v>
      </c>
      <c r="P99" s="63">
        <v>0</v>
      </c>
      <c r="Q99" s="113">
        <v>0</v>
      </c>
      <c r="R99" s="63">
        <f t="shared" si="5"/>
        <v>0</v>
      </c>
      <c r="S99" s="113">
        <f t="shared" si="5"/>
        <v>0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19</v>
      </c>
      <c r="I100" s="113">
        <v>4.92</v>
      </c>
      <c r="J100" s="63">
        <v>5</v>
      </c>
      <c r="K100" s="113">
        <v>2.14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24</v>
      </c>
      <c r="S100" s="113">
        <f t="shared" si="5"/>
        <v>7.0600000000000005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5935</v>
      </c>
      <c r="I101" s="113">
        <v>2697.89</v>
      </c>
      <c r="J101" s="63">
        <v>5232</v>
      </c>
      <c r="K101" s="113">
        <v>2596</v>
      </c>
      <c r="L101" s="63">
        <v>1043</v>
      </c>
      <c r="M101" s="113">
        <v>660.11</v>
      </c>
      <c r="N101" s="63">
        <v>918</v>
      </c>
      <c r="O101" s="113">
        <v>777.95</v>
      </c>
      <c r="P101" s="63">
        <v>286</v>
      </c>
      <c r="Q101" s="113">
        <v>192.08</v>
      </c>
      <c r="R101" s="63">
        <f t="shared" si="5"/>
        <v>13414</v>
      </c>
      <c r="S101" s="113">
        <f t="shared" si="5"/>
        <v>6924.0299999999988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  <c r="J102" s="63">
        <v>1</v>
      </c>
      <c r="K102" s="113">
        <v>0.27</v>
      </c>
      <c r="L102" s="63">
        <v>0</v>
      </c>
      <c r="M102" s="113">
        <v>0</v>
      </c>
      <c r="N102" s="63">
        <v>0</v>
      </c>
      <c r="O102" s="113">
        <v>0</v>
      </c>
      <c r="P102" s="63">
        <v>0</v>
      </c>
      <c r="Q102" s="113">
        <v>0</v>
      </c>
      <c r="R102" s="63">
        <f t="shared" si="5"/>
        <v>1</v>
      </c>
      <c r="S102" s="113">
        <f t="shared" si="5"/>
        <v>0.27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8918</v>
      </c>
      <c r="I103" s="115">
        <v>4476.4799999999996</v>
      </c>
      <c r="J103" s="114">
        <v>7568</v>
      </c>
      <c r="K103" s="115">
        <v>4289.42</v>
      </c>
      <c r="L103" s="114">
        <v>1345</v>
      </c>
      <c r="M103" s="115">
        <v>1090.02</v>
      </c>
      <c r="N103" s="114">
        <v>1021</v>
      </c>
      <c r="O103" s="115">
        <v>960.01</v>
      </c>
      <c r="P103" s="114">
        <v>289</v>
      </c>
      <c r="Q103" s="115">
        <v>200.57</v>
      </c>
      <c r="R103" s="114">
        <f t="shared" si="5"/>
        <v>19141</v>
      </c>
      <c r="S103" s="115">
        <f>SUM(S96:S102)</f>
        <v>11016.5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532</v>
      </c>
      <c r="I104" s="113">
        <v>199.9</v>
      </c>
      <c r="J104" s="63">
        <v>733</v>
      </c>
      <c r="K104" s="113">
        <v>109.5</v>
      </c>
      <c r="L104" s="63">
        <v>53</v>
      </c>
      <c r="M104" s="113">
        <v>37.86</v>
      </c>
      <c r="N104" s="63">
        <v>6</v>
      </c>
      <c r="O104" s="113">
        <v>2.5</v>
      </c>
      <c r="P104" s="63">
        <v>0</v>
      </c>
      <c r="Q104" s="113">
        <v>0</v>
      </c>
      <c r="R104" s="63">
        <f t="shared" si="5"/>
        <v>1324</v>
      </c>
      <c r="S104" s="113">
        <f t="shared" si="5"/>
        <v>349.76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0</v>
      </c>
      <c r="I105" s="113">
        <v>0</v>
      </c>
      <c r="J105" s="63">
        <v>2</v>
      </c>
      <c r="K105" s="113">
        <v>0.36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2</v>
      </c>
      <c r="S105" s="113">
        <f t="shared" si="5"/>
        <v>0.36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37</v>
      </c>
      <c r="I106" s="113">
        <v>3.47</v>
      </c>
      <c r="J106" s="63">
        <v>16</v>
      </c>
      <c r="K106" s="113">
        <v>2.23</v>
      </c>
      <c r="L106" s="63">
        <v>1</v>
      </c>
      <c r="M106" s="113">
        <v>0.02</v>
      </c>
      <c r="N106" s="63">
        <v>0</v>
      </c>
      <c r="O106" s="113">
        <v>0</v>
      </c>
      <c r="P106" s="63">
        <v>0</v>
      </c>
      <c r="Q106" s="113">
        <v>0</v>
      </c>
      <c r="R106" s="63">
        <f t="shared" si="5"/>
        <v>54</v>
      </c>
      <c r="S106" s="113">
        <f t="shared" si="5"/>
        <v>5.72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5</v>
      </c>
      <c r="I107" s="113">
        <v>1.58</v>
      </c>
      <c r="J107" s="63">
        <v>4</v>
      </c>
      <c r="K107" s="113">
        <v>0.27</v>
      </c>
      <c r="L107" s="63">
        <v>4</v>
      </c>
      <c r="M107" s="113">
        <v>0.56000000000000005</v>
      </c>
      <c r="N107" s="63">
        <v>2</v>
      </c>
      <c r="O107" s="113">
        <v>0.05</v>
      </c>
      <c r="P107" s="63">
        <v>0</v>
      </c>
      <c r="Q107" s="113">
        <v>0</v>
      </c>
      <c r="R107" s="63">
        <f t="shared" si="5"/>
        <v>15</v>
      </c>
      <c r="S107" s="113">
        <f t="shared" si="5"/>
        <v>2.46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3</v>
      </c>
      <c r="I108" s="113">
        <v>1.04</v>
      </c>
      <c r="J108" s="63">
        <v>2</v>
      </c>
      <c r="K108" s="113">
        <v>0.12</v>
      </c>
      <c r="L108" s="63">
        <v>1</v>
      </c>
      <c r="M108" s="113">
        <v>0.41</v>
      </c>
      <c r="N108" s="63">
        <v>0</v>
      </c>
      <c r="O108" s="113">
        <v>0</v>
      </c>
      <c r="P108" s="63">
        <v>0</v>
      </c>
      <c r="Q108" s="113">
        <v>0</v>
      </c>
      <c r="R108" s="63">
        <f t="shared" si="5"/>
        <v>6</v>
      </c>
      <c r="S108" s="113">
        <f t="shared" si="5"/>
        <v>1.57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5965</v>
      </c>
      <c r="I109" s="113">
        <v>603.84</v>
      </c>
      <c r="J109" s="63">
        <v>3406</v>
      </c>
      <c r="K109" s="113">
        <v>351.45</v>
      </c>
      <c r="L109" s="63">
        <v>89</v>
      </c>
      <c r="M109" s="113">
        <v>38.020000000000003</v>
      </c>
      <c r="N109" s="63">
        <v>4</v>
      </c>
      <c r="O109" s="113">
        <v>1.83</v>
      </c>
      <c r="P109" s="63">
        <v>2</v>
      </c>
      <c r="Q109" s="113">
        <v>7.0000000000000007E-2</v>
      </c>
      <c r="R109" s="63">
        <f t="shared" si="5"/>
        <v>9466</v>
      </c>
      <c r="S109" s="113">
        <f t="shared" si="5"/>
        <v>995.21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14</v>
      </c>
      <c r="I110" s="113">
        <v>2.2799999999999998</v>
      </c>
      <c r="J110" s="63">
        <v>26</v>
      </c>
      <c r="K110" s="113">
        <v>3.46</v>
      </c>
      <c r="L110" s="63">
        <v>10</v>
      </c>
      <c r="M110" s="113">
        <v>4.46</v>
      </c>
      <c r="N110" s="63">
        <v>2</v>
      </c>
      <c r="O110" s="113">
        <v>0.63</v>
      </c>
      <c r="P110" s="63">
        <v>1</v>
      </c>
      <c r="Q110" s="113">
        <v>0.09</v>
      </c>
      <c r="R110" s="63">
        <f t="shared" si="5"/>
        <v>53</v>
      </c>
      <c r="S110" s="113">
        <f t="shared" si="5"/>
        <v>10.92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5</v>
      </c>
      <c r="I111" s="113">
        <v>0.48</v>
      </c>
      <c r="J111" s="63">
        <v>0</v>
      </c>
      <c r="K111" s="113">
        <v>0</v>
      </c>
      <c r="L111" s="63">
        <v>0</v>
      </c>
      <c r="M111" s="113">
        <v>0</v>
      </c>
      <c r="N111" s="63">
        <v>0</v>
      </c>
      <c r="O111" s="113">
        <v>0</v>
      </c>
      <c r="P111" s="63">
        <v>0</v>
      </c>
      <c r="Q111" s="113">
        <v>0</v>
      </c>
      <c r="R111" s="63">
        <f t="shared" si="5"/>
        <v>5</v>
      </c>
      <c r="S111" s="113">
        <f t="shared" si="5"/>
        <v>0.48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17</v>
      </c>
      <c r="I112" s="113">
        <v>1.68</v>
      </c>
      <c r="J112" s="63">
        <v>29</v>
      </c>
      <c r="K112" s="113">
        <v>3.49</v>
      </c>
      <c r="L112" s="63">
        <v>0</v>
      </c>
      <c r="M112" s="113">
        <v>0</v>
      </c>
      <c r="N112" s="63">
        <v>0</v>
      </c>
      <c r="O112" s="113">
        <v>0</v>
      </c>
      <c r="P112" s="63">
        <v>0</v>
      </c>
      <c r="Q112" s="113">
        <v>0</v>
      </c>
      <c r="R112" s="63">
        <f t="shared" si="5"/>
        <v>46</v>
      </c>
      <c r="S112" s="113">
        <f t="shared" si="5"/>
        <v>5.17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93</v>
      </c>
      <c r="I113" s="113">
        <v>8.3800000000000008</v>
      </c>
      <c r="J113" s="63">
        <v>54</v>
      </c>
      <c r="K113" s="113">
        <v>1.76</v>
      </c>
      <c r="L113" s="63">
        <v>13</v>
      </c>
      <c r="M113" s="113">
        <v>17.72</v>
      </c>
      <c r="N113" s="63">
        <v>1</v>
      </c>
      <c r="O113" s="113">
        <v>0.06</v>
      </c>
      <c r="P113" s="63">
        <v>0</v>
      </c>
      <c r="Q113" s="113">
        <v>0</v>
      </c>
      <c r="R113" s="63">
        <f t="shared" si="5"/>
        <v>161</v>
      </c>
      <c r="S113" s="113">
        <f t="shared" si="5"/>
        <v>27.919999999999998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6</v>
      </c>
      <c r="I114" s="113">
        <v>0.39</v>
      </c>
      <c r="J114" s="63">
        <v>0</v>
      </c>
      <c r="K114" s="113">
        <v>0</v>
      </c>
      <c r="L114" s="63">
        <v>1</v>
      </c>
      <c r="M114" s="113">
        <v>38.36</v>
      </c>
      <c r="N114" s="63">
        <v>0</v>
      </c>
      <c r="O114" s="113">
        <v>0</v>
      </c>
      <c r="P114" s="63">
        <v>0</v>
      </c>
      <c r="Q114" s="113">
        <v>0</v>
      </c>
      <c r="R114" s="63">
        <f t="shared" si="5"/>
        <v>7</v>
      </c>
      <c r="S114" s="113">
        <f t="shared" si="5"/>
        <v>38.75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1</v>
      </c>
      <c r="I115" s="113">
        <v>0.56999999999999995</v>
      </c>
      <c r="J115" s="63">
        <v>1</v>
      </c>
      <c r="K115" s="113">
        <v>0.18</v>
      </c>
      <c r="L115" s="63">
        <v>0</v>
      </c>
      <c r="M115" s="113">
        <v>0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5"/>
        <v>2</v>
      </c>
      <c r="S115" s="113">
        <f t="shared" si="5"/>
        <v>0.75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10</v>
      </c>
      <c r="I116" s="113">
        <v>1.4</v>
      </c>
      <c r="J116" s="63">
        <v>1</v>
      </c>
      <c r="K116" s="113">
        <v>0.35</v>
      </c>
      <c r="L116" s="63">
        <v>2</v>
      </c>
      <c r="M116" s="113">
        <v>0.71</v>
      </c>
      <c r="N116" s="63">
        <v>0</v>
      </c>
      <c r="O116" s="113">
        <v>0</v>
      </c>
      <c r="P116" s="63">
        <v>0</v>
      </c>
      <c r="Q116" s="113">
        <v>0</v>
      </c>
      <c r="R116" s="63">
        <f t="shared" si="5"/>
        <v>13</v>
      </c>
      <c r="S116" s="113">
        <f t="shared" si="5"/>
        <v>2.46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54</v>
      </c>
      <c r="I117" s="113">
        <v>4.91</v>
      </c>
      <c r="J117" s="63">
        <v>69</v>
      </c>
      <c r="K117" s="113">
        <v>11.88</v>
      </c>
      <c r="L117" s="63">
        <v>19</v>
      </c>
      <c r="M117" s="113">
        <v>12.29</v>
      </c>
      <c r="N117" s="63">
        <v>0</v>
      </c>
      <c r="O117" s="113">
        <v>0</v>
      </c>
      <c r="P117" s="63">
        <v>0</v>
      </c>
      <c r="Q117" s="113">
        <v>0</v>
      </c>
      <c r="R117" s="63">
        <f t="shared" si="5"/>
        <v>142</v>
      </c>
      <c r="S117" s="113">
        <f t="shared" si="5"/>
        <v>29.08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1</v>
      </c>
      <c r="I118" s="113">
        <v>0.08</v>
      </c>
      <c r="J118" s="63">
        <v>1</v>
      </c>
      <c r="K118" s="113">
        <v>0.01</v>
      </c>
      <c r="L118" s="63">
        <v>0</v>
      </c>
      <c r="M118" s="113">
        <v>0</v>
      </c>
      <c r="N118" s="63">
        <v>0</v>
      </c>
      <c r="O118" s="113">
        <v>0</v>
      </c>
      <c r="P118" s="63">
        <v>0</v>
      </c>
      <c r="Q118" s="113">
        <v>0</v>
      </c>
      <c r="R118" s="63">
        <f t="shared" si="5"/>
        <v>2</v>
      </c>
      <c r="S118" s="113">
        <f t="shared" si="5"/>
        <v>0.09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10</v>
      </c>
      <c r="I119" s="113">
        <v>1.06</v>
      </c>
      <c r="J119" s="63">
        <v>16</v>
      </c>
      <c r="K119" s="113">
        <v>0.89</v>
      </c>
      <c r="L119" s="63">
        <v>1</v>
      </c>
      <c r="M119" s="113">
        <v>0.06</v>
      </c>
      <c r="N119" s="63">
        <v>1</v>
      </c>
      <c r="O119" s="113">
        <v>0.06</v>
      </c>
      <c r="P119" s="63">
        <v>1</v>
      </c>
      <c r="Q119" s="113">
        <v>0.08</v>
      </c>
      <c r="R119" s="63">
        <f t="shared" si="5"/>
        <v>29</v>
      </c>
      <c r="S119" s="113">
        <f t="shared" si="5"/>
        <v>2.1500000000000004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22</v>
      </c>
      <c r="I120" s="113">
        <v>2.9</v>
      </c>
      <c r="J120" s="63">
        <v>11</v>
      </c>
      <c r="K120" s="113">
        <v>1.26</v>
      </c>
      <c r="L120" s="63">
        <v>3</v>
      </c>
      <c r="M120" s="113">
        <v>0.54</v>
      </c>
      <c r="N120" s="63">
        <v>5</v>
      </c>
      <c r="O120" s="113">
        <v>4.16</v>
      </c>
      <c r="P120" s="63">
        <v>0</v>
      </c>
      <c r="Q120" s="113">
        <v>0</v>
      </c>
      <c r="R120" s="63">
        <f t="shared" si="5"/>
        <v>41</v>
      </c>
      <c r="S120" s="113">
        <f t="shared" si="5"/>
        <v>8.86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7</v>
      </c>
      <c r="I121" s="113">
        <v>1.33</v>
      </c>
      <c r="J121" s="63">
        <v>0</v>
      </c>
      <c r="K121" s="113">
        <v>0</v>
      </c>
      <c r="L121" s="63">
        <v>1</v>
      </c>
      <c r="M121" s="113">
        <v>0.12</v>
      </c>
      <c r="N121" s="63">
        <v>1</v>
      </c>
      <c r="O121" s="113">
        <v>0.05</v>
      </c>
      <c r="P121" s="63">
        <v>1</v>
      </c>
      <c r="Q121" s="113">
        <v>0.16</v>
      </c>
      <c r="R121" s="63">
        <f t="shared" si="5"/>
        <v>10</v>
      </c>
      <c r="S121" s="113">
        <f t="shared" si="5"/>
        <v>1.6600000000000001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18</v>
      </c>
      <c r="I122" s="113">
        <v>3.5</v>
      </c>
      <c r="J122" s="63">
        <v>27</v>
      </c>
      <c r="K122" s="113">
        <v>4.87</v>
      </c>
      <c r="L122" s="63">
        <v>5</v>
      </c>
      <c r="M122" s="113">
        <v>9.17</v>
      </c>
      <c r="N122" s="63">
        <v>2</v>
      </c>
      <c r="O122" s="113">
        <v>0.75</v>
      </c>
      <c r="P122" s="63">
        <v>0</v>
      </c>
      <c r="Q122" s="113">
        <v>0</v>
      </c>
      <c r="R122" s="63">
        <f t="shared" si="5"/>
        <v>52</v>
      </c>
      <c r="S122" s="113">
        <f t="shared" si="5"/>
        <v>18.29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2</v>
      </c>
      <c r="I123" s="113">
        <v>0.45</v>
      </c>
      <c r="J123" s="63">
        <v>1</v>
      </c>
      <c r="K123" s="113">
        <v>0.74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3</v>
      </c>
      <c r="S123" s="113">
        <f t="shared" si="5"/>
        <v>1.19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30</v>
      </c>
      <c r="I124" s="113">
        <v>6.64</v>
      </c>
      <c r="J124" s="63">
        <v>3</v>
      </c>
      <c r="K124" s="113">
        <v>0.97</v>
      </c>
      <c r="L124" s="63">
        <v>0</v>
      </c>
      <c r="M124" s="113">
        <v>0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33</v>
      </c>
      <c r="S124" s="113">
        <f t="shared" si="5"/>
        <v>7.6099999999999994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28</v>
      </c>
      <c r="I125" s="113">
        <v>4.58</v>
      </c>
      <c r="J125" s="63">
        <v>56</v>
      </c>
      <c r="K125" s="113">
        <v>12.54</v>
      </c>
      <c r="L125" s="63">
        <v>3</v>
      </c>
      <c r="M125" s="113">
        <v>2.95</v>
      </c>
      <c r="N125" s="63">
        <v>0</v>
      </c>
      <c r="O125" s="113">
        <v>0</v>
      </c>
      <c r="P125" s="63">
        <v>0</v>
      </c>
      <c r="Q125" s="113">
        <v>0</v>
      </c>
      <c r="R125" s="63">
        <f t="shared" si="5"/>
        <v>87</v>
      </c>
      <c r="S125" s="113">
        <f t="shared" si="5"/>
        <v>20.069999999999997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6</v>
      </c>
      <c r="I126" s="113">
        <v>0.39</v>
      </c>
      <c r="J126" s="63">
        <v>2</v>
      </c>
      <c r="K126" s="113">
        <v>0.17</v>
      </c>
      <c r="L126" s="63">
        <v>1</v>
      </c>
      <c r="M126" s="113">
        <v>0.17</v>
      </c>
      <c r="N126" s="63">
        <v>0</v>
      </c>
      <c r="O126" s="113">
        <v>0</v>
      </c>
      <c r="P126" s="63">
        <v>1</v>
      </c>
      <c r="Q126" s="113">
        <v>0.06</v>
      </c>
      <c r="R126" s="63">
        <f t="shared" si="5"/>
        <v>10</v>
      </c>
      <c r="S126" s="113">
        <f t="shared" si="5"/>
        <v>0.79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16</v>
      </c>
      <c r="I127" s="113">
        <v>2.62</v>
      </c>
      <c r="J127" s="63">
        <v>6</v>
      </c>
      <c r="K127" s="113">
        <v>4.59</v>
      </c>
      <c r="L127" s="63">
        <v>1</v>
      </c>
      <c r="M127" s="113">
        <v>1.68</v>
      </c>
      <c r="N127" s="63">
        <v>0</v>
      </c>
      <c r="O127" s="113">
        <v>0</v>
      </c>
      <c r="P127" s="63">
        <v>0</v>
      </c>
      <c r="Q127" s="113">
        <v>0</v>
      </c>
      <c r="R127" s="63">
        <f t="shared" ref="R127:S159" si="6">+H127+J127+L127+N127+P127</f>
        <v>23</v>
      </c>
      <c r="S127" s="113">
        <f t="shared" si="6"/>
        <v>8.89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1</v>
      </c>
      <c r="I128" s="113">
        <v>0.05</v>
      </c>
      <c r="J128" s="63">
        <v>1</v>
      </c>
      <c r="K128" s="113">
        <v>0.32</v>
      </c>
      <c r="L128" s="63">
        <v>0</v>
      </c>
      <c r="M128" s="113">
        <v>0</v>
      </c>
      <c r="N128" s="63">
        <v>0</v>
      </c>
      <c r="O128" s="113">
        <v>0</v>
      </c>
      <c r="P128" s="63">
        <v>0</v>
      </c>
      <c r="Q128" s="113">
        <v>0</v>
      </c>
      <c r="R128" s="63">
        <f t="shared" si="6"/>
        <v>2</v>
      </c>
      <c r="S128" s="113">
        <f t="shared" si="6"/>
        <v>0.37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0</v>
      </c>
      <c r="K130" s="113">
        <v>0</v>
      </c>
      <c r="L130" s="63">
        <v>0</v>
      </c>
      <c r="M130" s="113">
        <v>0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0</v>
      </c>
      <c r="S130" s="113">
        <f t="shared" si="6"/>
        <v>0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25</v>
      </c>
      <c r="I132" s="113">
        <v>7.44</v>
      </c>
      <c r="J132" s="63">
        <v>6</v>
      </c>
      <c r="K132" s="113">
        <v>1.91</v>
      </c>
      <c r="L132" s="63">
        <v>5</v>
      </c>
      <c r="M132" s="113">
        <v>2</v>
      </c>
      <c r="N132" s="63">
        <v>2</v>
      </c>
      <c r="O132" s="113">
        <v>1.21</v>
      </c>
      <c r="P132" s="63">
        <v>2</v>
      </c>
      <c r="Q132" s="113">
        <v>0.65</v>
      </c>
      <c r="R132" s="63">
        <f t="shared" si="6"/>
        <v>40</v>
      </c>
      <c r="S132" s="113">
        <f t="shared" si="6"/>
        <v>13.209999999999999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13658</v>
      </c>
      <c r="I133" s="113">
        <v>2035.3</v>
      </c>
      <c r="J133" s="63">
        <v>7637</v>
      </c>
      <c r="K133" s="113">
        <v>1280.71</v>
      </c>
      <c r="L133" s="63">
        <v>411</v>
      </c>
      <c r="M133" s="113">
        <v>83.66</v>
      </c>
      <c r="N133" s="63">
        <v>245</v>
      </c>
      <c r="O133" s="113">
        <v>55.54</v>
      </c>
      <c r="P133" s="63">
        <v>170</v>
      </c>
      <c r="Q133" s="113">
        <v>73.010000000000005</v>
      </c>
      <c r="R133" s="63">
        <f t="shared" si="6"/>
        <v>22121</v>
      </c>
      <c r="S133" s="113">
        <f t="shared" si="6"/>
        <v>3528.2200000000003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15660</v>
      </c>
      <c r="I134" s="115">
        <v>2896.26</v>
      </c>
      <c r="J134" s="114">
        <v>8876</v>
      </c>
      <c r="K134" s="115">
        <v>1794.03</v>
      </c>
      <c r="L134" s="114">
        <v>493</v>
      </c>
      <c r="M134" s="115">
        <v>250.76</v>
      </c>
      <c r="N134" s="114">
        <v>257</v>
      </c>
      <c r="O134" s="115">
        <v>66.84</v>
      </c>
      <c r="P134" s="114">
        <v>173</v>
      </c>
      <c r="Q134" s="115">
        <v>74.12</v>
      </c>
      <c r="R134" s="114">
        <f t="shared" si="6"/>
        <v>25459</v>
      </c>
      <c r="S134" s="115">
        <f>SUM(S104:S133)</f>
        <v>5082.01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0</v>
      </c>
      <c r="S135" s="113">
        <f t="shared" si="6"/>
        <v>0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4</v>
      </c>
      <c r="I136" s="113">
        <v>1.64</v>
      </c>
      <c r="J136" s="63">
        <v>4</v>
      </c>
      <c r="K136" s="113">
        <v>1.37</v>
      </c>
      <c r="L136" s="63">
        <v>0</v>
      </c>
      <c r="M136" s="113">
        <v>0</v>
      </c>
      <c r="N136" s="63">
        <v>0</v>
      </c>
      <c r="O136" s="113">
        <v>0</v>
      </c>
      <c r="P136" s="63">
        <v>0</v>
      </c>
      <c r="Q136" s="113">
        <v>0</v>
      </c>
      <c r="R136" s="63">
        <f t="shared" si="6"/>
        <v>8</v>
      </c>
      <c r="S136" s="113">
        <f t="shared" si="6"/>
        <v>3.01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24</v>
      </c>
      <c r="I137" s="113">
        <v>0.99</v>
      </c>
      <c r="J137" s="63">
        <v>22</v>
      </c>
      <c r="K137" s="113">
        <v>1.91</v>
      </c>
      <c r="L137" s="63">
        <v>1</v>
      </c>
      <c r="M137" s="113">
        <v>0.17</v>
      </c>
      <c r="N137" s="63">
        <v>3</v>
      </c>
      <c r="O137" s="113">
        <v>5.61</v>
      </c>
      <c r="P137" s="63">
        <v>0</v>
      </c>
      <c r="Q137" s="113">
        <v>0</v>
      </c>
      <c r="R137" s="63">
        <f t="shared" si="6"/>
        <v>50</v>
      </c>
      <c r="S137" s="113">
        <f t="shared" si="6"/>
        <v>8.68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4</v>
      </c>
      <c r="I138" s="113">
        <v>1.08</v>
      </c>
      <c r="J138" s="63">
        <v>4</v>
      </c>
      <c r="K138" s="113">
        <v>0.56000000000000005</v>
      </c>
      <c r="L138" s="63">
        <v>0</v>
      </c>
      <c r="M138" s="113">
        <v>0</v>
      </c>
      <c r="N138" s="63">
        <v>0</v>
      </c>
      <c r="O138" s="113">
        <v>0</v>
      </c>
      <c r="P138" s="63">
        <v>0</v>
      </c>
      <c r="Q138" s="113">
        <v>0</v>
      </c>
      <c r="R138" s="63">
        <f t="shared" si="6"/>
        <v>8</v>
      </c>
      <c r="S138" s="113">
        <f t="shared" si="6"/>
        <v>1.6400000000000001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86</v>
      </c>
      <c r="I139" s="113">
        <v>3.52</v>
      </c>
      <c r="J139" s="63">
        <v>154</v>
      </c>
      <c r="K139" s="113">
        <v>16.38</v>
      </c>
      <c r="L139" s="63">
        <v>23</v>
      </c>
      <c r="M139" s="113">
        <v>7.15</v>
      </c>
      <c r="N139" s="63">
        <v>6</v>
      </c>
      <c r="O139" s="113">
        <v>1.57</v>
      </c>
      <c r="P139" s="63">
        <v>6</v>
      </c>
      <c r="Q139" s="113">
        <v>1.56</v>
      </c>
      <c r="R139" s="63">
        <f t="shared" si="6"/>
        <v>275</v>
      </c>
      <c r="S139" s="113">
        <f t="shared" si="6"/>
        <v>30.179999999999996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1154</v>
      </c>
      <c r="I140" s="113">
        <v>164.25</v>
      </c>
      <c r="J140" s="63">
        <v>1259</v>
      </c>
      <c r="K140" s="113">
        <v>204.1</v>
      </c>
      <c r="L140" s="63">
        <v>38</v>
      </c>
      <c r="M140" s="113">
        <v>11.12</v>
      </c>
      <c r="N140" s="63">
        <v>6</v>
      </c>
      <c r="O140" s="113">
        <v>1.45</v>
      </c>
      <c r="P140" s="63">
        <v>0</v>
      </c>
      <c r="Q140" s="113">
        <v>0</v>
      </c>
      <c r="R140" s="63">
        <f t="shared" si="6"/>
        <v>2457</v>
      </c>
      <c r="S140" s="113">
        <f t="shared" si="6"/>
        <v>380.92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49</v>
      </c>
      <c r="I141" s="113">
        <v>9.7200000000000006</v>
      </c>
      <c r="J141" s="63">
        <v>201</v>
      </c>
      <c r="K141" s="113">
        <v>18.7</v>
      </c>
      <c r="L141" s="63">
        <v>7</v>
      </c>
      <c r="M141" s="113">
        <v>0.97</v>
      </c>
      <c r="N141" s="63">
        <v>11</v>
      </c>
      <c r="O141" s="113">
        <v>20.51</v>
      </c>
      <c r="P141" s="63">
        <v>0</v>
      </c>
      <c r="Q141" s="113">
        <v>0</v>
      </c>
      <c r="R141" s="63">
        <f t="shared" si="6"/>
        <v>268</v>
      </c>
      <c r="S141" s="113">
        <f t="shared" si="6"/>
        <v>49.900000000000006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8</v>
      </c>
      <c r="I142" s="113">
        <v>2.42</v>
      </c>
      <c r="J142" s="63">
        <v>19</v>
      </c>
      <c r="K142" s="113">
        <v>5.43</v>
      </c>
      <c r="L142" s="63">
        <v>1</v>
      </c>
      <c r="M142" s="113">
        <v>2.67</v>
      </c>
      <c r="N142" s="63">
        <v>0</v>
      </c>
      <c r="O142" s="113">
        <v>0</v>
      </c>
      <c r="P142" s="63">
        <v>0</v>
      </c>
      <c r="Q142" s="113">
        <v>0</v>
      </c>
      <c r="R142" s="63">
        <f t="shared" si="6"/>
        <v>28</v>
      </c>
      <c r="S142" s="113">
        <f t="shared" si="6"/>
        <v>10.52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16</v>
      </c>
      <c r="I143" s="113">
        <v>5.82</v>
      </c>
      <c r="J143" s="63">
        <v>28</v>
      </c>
      <c r="K143" s="113">
        <v>9.99</v>
      </c>
      <c r="L143" s="63">
        <v>1</v>
      </c>
      <c r="M143" s="113">
        <v>0.15</v>
      </c>
      <c r="N143" s="63">
        <v>13</v>
      </c>
      <c r="O143" s="113">
        <v>18.39</v>
      </c>
      <c r="P143" s="63">
        <v>2</v>
      </c>
      <c r="Q143" s="113">
        <v>8.86</v>
      </c>
      <c r="R143" s="63">
        <f t="shared" si="6"/>
        <v>60</v>
      </c>
      <c r="S143" s="113">
        <f t="shared" si="6"/>
        <v>43.21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284</v>
      </c>
      <c r="I144" s="113">
        <v>106.25</v>
      </c>
      <c r="J144" s="63">
        <v>189</v>
      </c>
      <c r="K144" s="113">
        <v>31.83</v>
      </c>
      <c r="L144" s="63">
        <v>6</v>
      </c>
      <c r="M144" s="113">
        <v>0.77</v>
      </c>
      <c r="N144" s="63">
        <v>3</v>
      </c>
      <c r="O144" s="113">
        <v>0.99</v>
      </c>
      <c r="P144" s="63">
        <v>3</v>
      </c>
      <c r="Q144" s="113">
        <v>1.44</v>
      </c>
      <c r="R144" s="63">
        <f t="shared" si="6"/>
        <v>485</v>
      </c>
      <c r="S144" s="113">
        <f t="shared" si="6"/>
        <v>141.28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6</v>
      </c>
      <c r="I145" s="113">
        <v>2.4</v>
      </c>
      <c r="J145" s="63">
        <v>3</v>
      </c>
      <c r="K145" s="113">
        <v>0.26</v>
      </c>
      <c r="L145" s="63">
        <v>0</v>
      </c>
      <c r="M145" s="113">
        <v>0</v>
      </c>
      <c r="N145" s="63">
        <v>1</v>
      </c>
      <c r="O145" s="113">
        <v>0.66</v>
      </c>
      <c r="P145" s="63">
        <v>0</v>
      </c>
      <c r="Q145" s="113">
        <v>0</v>
      </c>
      <c r="R145" s="63">
        <f t="shared" si="6"/>
        <v>10</v>
      </c>
      <c r="S145" s="113">
        <f t="shared" si="6"/>
        <v>3.3200000000000003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18</v>
      </c>
      <c r="I146" s="113">
        <v>5.72</v>
      </c>
      <c r="J146" s="63">
        <v>127</v>
      </c>
      <c r="K146" s="113">
        <v>32.619999999999997</v>
      </c>
      <c r="L146" s="63">
        <v>13</v>
      </c>
      <c r="M146" s="113">
        <v>3.37</v>
      </c>
      <c r="N146" s="63">
        <v>3</v>
      </c>
      <c r="O146" s="113">
        <v>0.88</v>
      </c>
      <c r="P146" s="63">
        <v>0</v>
      </c>
      <c r="Q146" s="113">
        <v>0</v>
      </c>
      <c r="R146" s="63">
        <f t="shared" si="6"/>
        <v>161</v>
      </c>
      <c r="S146" s="113">
        <f t="shared" si="6"/>
        <v>42.589999999999996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1583</v>
      </c>
      <c r="I147" s="115">
        <v>303.81</v>
      </c>
      <c r="J147" s="114">
        <v>1828</v>
      </c>
      <c r="K147" s="115">
        <v>323.14999999999998</v>
      </c>
      <c r="L147" s="114">
        <v>83</v>
      </c>
      <c r="M147" s="115">
        <v>26.369999999999997</v>
      </c>
      <c r="N147" s="114">
        <v>44</v>
      </c>
      <c r="O147" s="115">
        <v>50.06</v>
      </c>
      <c r="P147" s="114">
        <v>11</v>
      </c>
      <c r="Q147" s="115">
        <v>11.860000000000001</v>
      </c>
      <c r="R147" s="114">
        <f t="shared" si="6"/>
        <v>3549</v>
      </c>
      <c r="S147" s="115">
        <f>SUM(S135:S146)</f>
        <v>715.25000000000011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1</v>
      </c>
      <c r="I148" s="113">
        <v>0.18</v>
      </c>
      <c r="J148" s="63">
        <v>2</v>
      </c>
      <c r="K148" s="113">
        <v>0.09</v>
      </c>
      <c r="L148" s="63">
        <v>0</v>
      </c>
      <c r="M148" s="113">
        <v>0</v>
      </c>
      <c r="N148" s="63">
        <v>0</v>
      </c>
      <c r="O148" s="113">
        <v>0</v>
      </c>
      <c r="P148" s="63">
        <v>0</v>
      </c>
      <c r="Q148" s="113">
        <v>0</v>
      </c>
      <c r="R148" s="63">
        <f t="shared" si="6"/>
        <v>3</v>
      </c>
      <c r="S148" s="113">
        <f t="shared" si="6"/>
        <v>0.27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  <c r="J149" s="63">
        <v>1</v>
      </c>
      <c r="K149" s="113">
        <v>0.06</v>
      </c>
      <c r="L149" s="63">
        <v>0</v>
      </c>
      <c r="M149" s="113">
        <v>0</v>
      </c>
      <c r="N149" s="63">
        <v>0</v>
      </c>
      <c r="O149" s="113">
        <v>0</v>
      </c>
      <c r="P149" s="63">
        <v>0</v>
      </c>
      <c r="Q149" s="113">
        <v>0</v>
      </c>
      <c r="R149" s="63">
        <f t="shared" si="6"/>
        <v>1</v>
      </c>
      <c r="S149" s="113">
        <f t="shared" si="6"/>
        <v>0.06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8</v>
      </c>
      <c r="I150" s="113">
        <v>2.2000000000000002</v>
      </c>
      <c r="J150" s="63">
        <v>32</v>
      </c>
      <c r="K150" s="113">
        <v>6.37</v>
      </c>
      <c r="L150" s="63">
        <v>2</v>
      </c>
      <c r="M150" s="113">
        <v>2.65</v>
      </c>
      <c r="N150" s="63">
        <v>7</v>
      </c>
      <c r="O150" s="113">
        <v>8.4600000000000009</v>
      </c>
      <c r="P150" s="63">
        <v>0</v>
      </c>
      <c r="Q150" s="113">
        <v>0</v>
      </c>
      <c r="R150" s="63">
        <f t="shared" si="6"/>
        <v>49</v>
      </c>
      <c r="S150" s="113">
        <f t="shared" si="6"/>
        <v>19.68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0</v>
      </c>
      <c r="S151" s="113">
        <f t="shared" si="6"/>
        <v>0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0</v>
      </c>
      <c r="M152" s="113">
        <v>0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0</v>
      </c>
      <c r="S152" s="113">
        <f t="shared" si="6"/>
        <v>0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5</v>
      </c>
      <c r="I153" s="113">
        <v>0.77</v>
      </c>
      <c r="J153" s="63">
        <v>4</v>
      </c>
      <c r="K153" s="113">
        <v>0.51</v>
      </c>
      <c r="L153" s="63">
        <v>0</v>
      </c>
      <c r="M153" s="113">
        <v>0</v>
      </c>
      <c r="N153" s="63">
        <v>1</v>
      </c>
      <c r="O153" s="113">
        <v>3.63</v>
      </c>
      <c r="P153" s="63">
        <v>0</v>
      </c>
      <c r="Q153" s="113">
        <v>0</v>
      </c>
      <c r="R153" s="63">
        <f t="shared" si="6"/>
        <v>10</v>
      </c>
      <c r="S153" s="113">
        <f t="shared" si="6"/>
        <v>4.91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14</v>
      </c>
      <c r="I154" s="115">
        <v>3.15</v>
      </c>
      <c r="J154" s="114">
        <v>39</v>
      </c>
      <c r="K154" s="115">
        <v>7.03</v>
      </c>
      <c r="L154" s="114">
        <v>2</v>
      </c>
      <c r="M154" s="115">
        <v>2.65</v>
      </c>
      <c r="N154" s="114">
        <v>8</v>
      </c>
      <c r="O154" s="115">
        <v>12.09</v>
      </c>
      <c r="P154" s="114">
        <v>0</v>
      </c>
      <c r="Q154" s="115">
        <v>0</v>
      </c>
      <c r="R154" s="114">
        <f t="shared" si="6"/>
        <v>63</v>
      </c>
      <c r="S154" s="115">
        <f>SUM(S148:S153)</f>
        <v>24.919999999999998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4582</v>
      </c>
      <c r="I155" s="113">
        <v>2181.1999999999998</v>
      </c>
      <c r="J155" s="63">
        <v>2656</v>
      </c>
      <c r="K155" s="113">
        <v>1031.5899999999999</v>
      </c>
      <c r="L155" s="63">
        <v>161</v>
      </c>
      <c r="M155" s="113">
        <v>88.26</v>
      </c>
      <c r="N155" s="63">
        <v>149</v>
      </c>
      <c r="O155" s="113">
        <v>128.15</v>
      </c>
      <c r="P155" s="63">
        <v>36</v>
      </c>
      <c r="Q155" s="113">
        <v>16.57</v>
      </c>
      <c r="R155" s="63">
        <f t="shared" si="6"/>
        <v>7584</v>
      </c>
      <c r="S155" s="113">
        <f>+I155+K155+M155+O155+Q155</f>
        <v>3445.7700000000004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4582</v>
      </c>
      <c r="I156" s="115">
        <v>2181.1999999999998</v>
      </c>
      <c r="J156" s="114">
        <v>2656</v>
      </c>
      <c r="K156" s="115">
        <v>1031.5899999999999</v>
      </c>
      <c r="L156" s="114">
        <v>161</v>
      </c>
      <c r="M156" s="115">
        <v>88.26</v>
      </c>
      <c r="N156" s="114">
        <v>149</v>
      </c>
      <c r="O156" s="115">
        <v>128.15</v>
      </c>
      <c r="P156" s="114">
        <v>36</v>
      </c>
      <c r="Q156" s="115">
        <v>16.57</v>
      </c>
      <c r="R156" s="114">
        <f t="shared" si="6"/>
        <v>7584</v>
      </c>
      <c r="S156" s="115">
        <f>SUM(S155)</f>
        <v>3445.7700000000004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0</v>
      </c>
      <c r="K158" s="113">
        <v>0</v>
      </c>
      <c r="L158" s="63">
        <v>0</v>
      </c>
      <c r="M158" s="113">
        <v>0</v>
      </c>
      <c r="N158" s="63">
        <v>0</v>
      </c>
      <c r="O158" s="113">
        <v>0</v>
      </c>
      <c r="P158" s="63">
        <v>0</v>
      </c>
      <c r="Q158" s="113">
        <v>0</v>
      </c>
      <c r="R158" s="63">
        <f t="shared" ref="R158" si="8">+H158+J158+L158+N158+P158</f>
        <v>0</v>
      </c>
      <c r="S158" s="113">
        <f t="shared" si="7"/>
        <v>0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1</v>
      </c>
      <c r="I159" s="113">
        <v>0.1</v>
      </c>
      <c r="J159" s="63">
        <v>1</v>
      </c>
      <c r="K159" s="113">
        <v>0.21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2</v>
      </c>
      <c r="S159" s="113">
        <f t="shared" si="7"/>
        <v>0.31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25</v>
      </c>
      <c r="I160" s="113">
        <v>20.97</v>
      </c>
      <c r="J160" s="63">
        <v>10</v>
      </c>
      <c r="K160" s="113">
        <v>7.59</v>
      </c>
      <c r="L160" s="63">
        <v>8</v>
      </c>
      <c r="M160" s="113">
        <v>7.86</v>
      </c>
      <c r="N160" s="63">
        <v>8</v>
      </c>
      <c r="O160" s="113">
        <v>3.08</v>
      </c>
      <c r="P160" s="63">
        <v>1</v>
      </c>
      <c r="Q160" s="113">
        <v>0.48</v>
      </c>
      <c r="R160" s="63">
        <f t="shared" ref="R160:S192" si="9">+H160+J160+L160+N160+P160</f>
        <v>52</v>
      </c>
      <c r="S160" s="113">
        <f t="shared" si="7"/>
        <v>39.979999999999997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1</v>
      </c>
      <c r="I161" s="113">
        <v>0.7</v>
      </c>
      <c r="J161" s="63">
        <v>2</v>
      </c>
      <c r="K161" s="113">
        <v>0.12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3</v>
      </c>
      <c r="S161" s="113">
        <f t="shared" si="7"/>
        <v>0.82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284</v>
      </c>
      <c r="I162" s="113">
        <v>123.11</v>
      </c>
      <c r="J162" s="63">
        <v>134</v>
      </c>
      <c r="K162" s="113">
        <v>36.92</v>
      </c>
      <c r="L162" s="63">
        <v>14</v>
      </c>
      <c r="M162" s="113">
        <v>3.98</v>
      </c>
      <c r="N162" s="63">
        <v>7</v>
      </c>
      <c r="O162" s="113">
        <v>5.0199999999999996</v>
      </c>
      <c r="P162" s="63">
        <v>2</v>
      </c>
      <c r="Q162" s="113">
        <v>0.25</v>
      </c>
      <c r="R162" s="63">
        <f t="shared" ref="R162" si="10">+H162+J162+L162+N162+P162</f>
        <v>441</v>
      </c>
      <c r="S162" s="113">
        <f t="shared" si="7"/>
        <v>169.28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311</v>
      </c>
      <c r="I163" s="115">
        <v>144.88</v>
      </c>
      <c r="J163" s="114">
        <v>147</v>
      </c>
      <c r="K163" s="115">
        <v>44.84</v>
      </c>
      <c r="L163" s="114">
        <v>22</v>
      </c>
      <c r="M163" s="115">
        <v>11.84</v>
      </c>
      <c r="N163" s="114">
        <v>15</v>
      </c>
      <c r="O163" s="115">
        <v>8.1</v>
      </c>
      <c r="P163" s="114">
        <v>3</v>
      </c>
      <c r="Q163" s="115">
        <v>0.73</v>
      </c>
      <c r="R163" s="114">
        <f t="shared" si="9"/>
        <v>498</v>
      </c>
      <c r="S163" s="115">
        <f>SUM(S157:S162)</f>
        <v>210.39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22591</v>
      </c>
      <c r="I164" s="115">
        <v>16961.25</v>
      </c>
      <c r="J164" s="116">
        <v>14450</v>
      </c>
      <c r="K164" s="115">
        <v>12715.1</v>
      </c>
      <c r="L164" s="116">
        <v>1749</v>
      </c>
      <c r="M164" s="115">
        <v>1773.09</v>
      </c>
      <c r="N164" s="116">
        <v>1386</v>
      </c>
      <c r="O164" s="115">
        <v>1523.71</v>
      </c>
      <c r="P164" s="116">
        <v>407</v>
      </c>
      <c r="Q164" s="115">
        <v>340.88</v>
      </c>
      <c r="R164" s="116">
        <f t="shared" si="9"/>
        <v>40583</v>
      </c>
      <c r="S164" s="115">
        <f>+S163+S156+S154+S147+S134+S103+S95+S93</f>
        <v>33314.03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26241</v>
      </c>
      <c r="I165" s="118">
        <v>62378.67</v>
      </c>
      <c r="J165" s="117">
        <v>15703</v>
      </c>
      <c r="K165" s="118">
        <v>30098.01</v>
      </c>
      <c r="L165" s="117">
        <v>2280</v>
      </c>
      <c r="M165" s="118">
        <v>5396.45</v>
      </c>
      <c r="N165" s="117">
        <v>2647</v>
      </c>
      <c r="O165" s="118">
        <v>7420.97</v>
      </c>
      <c r="P165" s="117">
        <v>549</v>
      </c>
      <c r="Q165" s="118">
        <v>2718.72</v>
      </c>
      <c r="R165" s="117">
        <f t="shared" si="9"/>
        <v>47420</v>
      </c>
      <c r="S165" s="118">
        <f>+S164+S82</f>
        <v>108012.81999999999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9"/>
        <v>0</v>
      </c>
      <c r="S167" s="113">
        <f t="shared" si="9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9"/>
        <v>0</v>
      </c>
      <c r="S168" s="113">
        <f t="shared" si="9"/>
        <v>0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1</v>
      </c>
      <c r="I169" s="113">
        <v>0.44</v>
      </c>
      <c r="J169" s="63">
        <v>7</v>
      </c>
      <c r="K169" s="113">
        <v>33.270000000000003</v>
      </c>
      <c r="L169" s="63">
        <v>0</v>
      </c>
      <c r="M169" s="113">
        <v>0</v>
      </c>
      <c r="N169" s="63">
        <v>3</v>
      </c>
      <c r="O169" s="113">
        <v>41.19</v>
      </c>
      <c r="P169" s="63">
        <v>0</v>
      </c>
      <c r="Q169" s="113">
        <v>0</v>
      </c>
      <c r="R169" s="63">
        <f t="shared" si="9"/>
        <v>11</v>
      </c>
      <c r="S169" s="113">
        <f t="shared" si="9"/>
        <v>74.900000000000006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6</v>
      </c>
      <c r="I170" s="113">
        <v>17.54</v>
      </c>
      <c r="J170" s="63">
        <v>5</v>
      </c>
      <c r="K170" s="113">
        <v>12.73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9"/>
        <v>11</v>
      </c>
      <c r="S170" s="113">
        <f t="shared" si="9"/>
        <v>30.27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4</v>
      </c>
      <c r="K173" s="113">
        <v>6.07</v>
      </c>
      <c r="L173" s="63">
        <v>19</v>
      </c>
      <c r="M173" s="113">
        <v>44.9</v>
      </c>
      <c r="N173" s="63">
        <v>4</v>
      </c>
      <c r="O173" s="113">
        <v>32.81</v>
      </c>
      <c r="P173" s="63">
        <v>7</v>
      </c>
      <c r="Q173" s="113">
        <v>55.75</v>
      </c>
      <c r="R173" s="63">
        <f t="shared" si="9"/>
        <v>34</v>
      </c>
      <c r="S173" s="113">
        <f t="shared" si="9"/>
        <v>139.53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36</v>
      </c>
      <c r="I174" s="113">
        <v>108.41</v>
      </c>
      <c r="J174" s="63">
        <v>28</v>
      </c>
      <c r="K174" s="113">
        <v>133.30000000000001</v>
      </c>
      <c r="L174" s="63">
        <v>17</v>
      </c>
      <c r="M174" s="113">
        <v>37.56</v>
      </c>
      <c r="N174" s="63">
        <v>43</v>
      </c>
      <c r="O174" s="113">
        <v>273.11</v>
      </c>
      <c r="P174" s="63">
        <v>6</v>
      </c>
      <c r="Q174" s="113">
        <v>43.78</v>
      </c>
      <c r="R174" s="63">
        <f t="shared" si="9"/>
        <v>130</v>
      </c>
      <c r="S174" s="113">
        <f t="shared" si="9"/>
        <v>596.16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9"/>
        <v>0</v>
      </c>
      <c r="S175" s="113">
        <f t="shared" si="9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115</v>
      </c>
      <c r="I178" s="113">
        <v>327.83</v>
      </c>
      <c r="J178" s="63">
        <v>60</v>
      </c>
      <c r="K178" s="113">
        <v>106.6</v>
      </c>
      <c r="L178" s="63">
        <v>8</v>
      </c>
      <c r="M178" s="113">
        <v>30.54</v>
      </c>
      <c r="N178" s="63">
        <v>1</v>
      </c>
      <c r="O178" s="113">
        <v>4.3600000000000003</v>
      </c>
      <c r="P178" s="63">
        <v>1</v>
      </c>
      <c r="Q178" s="113">
        <v>0.02</v>
      </c>
      <c r="R178" s="63">
        <f t="shared" si="9"/>
        <v>185</v>
      </c>
      <c r="S178" s="113">
        <f t="shared" si="9"/>
        <v>469.34999999999997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41</v>
      </c>
      <c r="I179" s="113">
        <v>103.83</v>
      </c>
      <c r="J179" s="63">
        <v>51</v>
      </c>
      <c r="K179" s="113">
        <v>219.78</v>
      </c>
      <c r="L179" s="63">
        <v>6</v>
      </c>
      <c r="M179" s="113">
        <v>8.35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9"/>
        <v>98</v>
      </c>
      <c r="S179" s="113">
        <f t="shared" si="9"/>
        <v>331.96000000000004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137</v>
      </c>
      <c r="I180" s="115">
        <v>558.04999999999995</v>
      </c>
      <c r="J180" s="114">
        <v>125</v>
      </c>
      <c r="K180" s="115">
        <v>511.75</v>
      </c>
      <c r="L180" s="114">
        <v>45</v>
      </c>
      <c r="M180" s="115">
        <v>121.35</v>
      </c>
      <c r="N180" s="114">
        <v>49</v>
      </c>
      <c r="O180" s="115">
        <v>351.47</v>
      </c>
      <c r="P180" s="114">
        <v>12</v>
      </c>
      <c r="Q180" s="115">
        <v>99.55</v>
      </c>
      <c r="R180" s="114">
        <f t="shared" si="9"/>
        <v>368</v>
      </c>
      <c r="S180" s="115">
        <f>SUM(S166:S179)</f>
        <v>1642.1699999999998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137</v>
      </c>
      <c r="I185" s="115">
        <v>558.04999999999995</v>
      </c>
      <c r="J185" s="116">
        <v>125</v>
      </c>
      <c r="K185" s="115">
        <v>511.75</v>
      </c>
      <c r="L185" s="116">
        <v>45</v>
      </c>
      <c r="M185" s="115">
        <v>121.35</v>
      </c>
      <c r="N185" s="116">
        <v>49</v>
      </c>
      <c r="O185" s="115">
        <v>351.47</v>
      </c>
      <c r="P185" s="116">
        <v>12</v>
      </c>
      <c r="Q185" s="115">
        <v>99.55</v>
      </c>
      <c r="R185" s="116">
        <f t="shared" si="9"/>
        <v>368</v>
      </c>
      <c r="S185" s="115">
        <f>+S184+S180</f>
        <v>1642.1699999999998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137</v>
      </c>
      <c r="I186" s="118">
        <v>558.04999999999995</v>
      </c>
      <c r="J186" s="117">
        <v>125</v>
      </c>
      <c r="K186" s="118">
        <v>511.75</v>
      </c>
      <c r="L186" s="117">
        <v>45</v>
      </c>
      <c r="M186" s="118">
        <v>121.35</v>
      </c>
      <c r="N186" s="117">
        <v>49</v>
      </c>
      <c r="O186" s="118">
        <v>351.47</v>
      </c>
      <c r="P186" s="117">
        <v>12</v>
      </c>
      <c r="Q186" s="118">
        <v>99.55</v>
      </c>
      <c r="R186" s="117">
        <f t="shared" si="9"/>
        <v>368</v>
      </c>
      <c r="S186" s="118">
        <f>+S185</f>
        <v>1642.1699999999998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4061</v>
      </c>
      <c r="I187" s="113">
        <v>316.02</v>
      </c>
      <c r="J187" s="63">
        <v>2038</v>
      </c>
      <c r="K187" s="113">
        <v>123.71</v>
      </c>
      <c r="L187" s="63">
        <v>226</v>
      </c>
      <c r="M187" s="113">
        <v>19.89</v>
      </c>
      <c r="N187" s="63">
        <v>180</v>
      </c>
      <c r="O187" s="113">
        <v>13.67</v>
      </c>
      <c r="P187" s="63">
        <v>28</v>
      </c>
      <c r="Q187" s="113">
        <v>1.31</v>
      </c>
      <c r="R187" s="63">
        <f t="shared" si="9"/>
        <v>6533</v>
      </c>
      <c r="S187" s="113">
        <f t="shared" si="9"/>
        <v>474.59999999999997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14</v>
      </c>
      <c r="K188" s="113">
        <v>0.48</v>
      </c>
      <c r="L188" s="63">
        <v>0</v>
      </c>
      <c r="M188" s="113">
        <v>0</v>
      </c>
      <c r="N188" s="63">
        <v>0</v>
      </c>
      <c r="O188" s="113">
        <v>0</v>
      </c>
      <c r="P188" s="63">
        <v>0</v>
      </c>
      <c r="Q188" s="113">
        <v>0</v>
      </c>
      <c r="R188" s="63">
        <f t="shared" si="9"/>
        <v>14</v>
      </c>
      <c r="S188" s="113">
        <f t="shared" si="9"/>
        <v>0.48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4</v>
      </c>
      <c r="I189" s="113">
        <v>0.56999999999999995</v>
      </c>
      <c r="J189" s="63">
        <v>37</v>
      </c>
      <c r="K189" s="113">
        <v>3.93</v>
      </c>
      <c r="L189" s="63">
        <v>0</v>
      </c>
      <c r="M189" s="113">
        <v>0</v>
      </c>
      <c r="N189" s="63">
        <v>2</v>
      </c>
      <c r="O189" s="113">
        <v>0.15</v>
      </c>
      <c r="P189" s="63">
        <v>2</v>
      </c>
      <c r="Q189" s="113">
        <v>0.05</v>
      </c>
      <c r="R189" s="63">
        <f t="shared" si="9"/>
        <v>45</v>
      </c>
      <c r="S189" s="113">
        <f t="shared" si="9"/>
        <v>4.7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6</v>
      </c>
      <c r="I190" s="113">
        <v>0.72</v>
      </c>
      <c r="J190" s="63">
        <v>1</v>
      </c>
      <c r="K190" s="113">
        <v>0.11</v>
      </c>
      <c r="L190" s="63">
        <v>0</v>
      </c>
      <c r="M190" s="113">
        <v>0</v>
      </c>
      <c r="N190" s="63">
        <v>0</v>
      </c>
      <c r="O190" s="113">
        <v>0</v>
      </c>
      <c r="P190" s="63">
        <v>0</v>
      </c>
      <c r="Q190" s="113">
        <v>0</v>
      </c>
      <c r="R190" s="63">
        <f t="shared" si="9"/>
        <v>7</v>
      </c>
      <c r="S190" s="113">
        <f t="shared" si="9"/>
        <v>0.83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91</v>
      </c>
      <c r="I191" s="113">
        <v>5.37</v>
      </c>
      <c r="J191" s="63">
        <v>31</v>
      </c>
      <c r="K191" s="113">
        <v>2.09</v>
      </c>
      <c r="L191" s="63">
        <v>2</v>
      </c>
      <c r="M191" s="113">
        <v>0.03</v>
      </c>
      <c r="N191" s="63">
        <v>11</v>
      </c>
      <c r="O191" s="113">
        <v>1.76</v>
      </c>
      <c r="P191" s="63">
        <v>9</v>
      </c>
      <c r="Q191" s="113">
        <v>0.63</v>
      </c>
      <c r="R191" s="63">
        <f t="shared" si="9"/>
        <v>144</v>
      </c>
      <c r="S191" s="113">
        <f t="shared" si="9"/>
        <v>9.8800000000000008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41</v>
      </c>
      <c r="I192" s="113">
        <v>2.56</v>
      </c>
      <c r="J192" s="63">
        <v>16</v>
      </c>
      <c r="K192" s="113">
        <v>1.02</v>
      </c>
      <c r="L192" s="63">
        <v>0</v>
      </c>
      <c r="M192" s="113">
        <v>0</v>
      </c>
      <c r="N192" s="63">
        <v>41</v>
      </c>
      <c r="O192" s="113">
        <v>2.11</v>
      </c>
      <c r="P192" s="63">
        <v>8</v>
      </c>
      <c r="Q192" s="113">
        <v>0.56000000000000005</v>
      </c>
      <c r="R192" s="63">
        <f t="shared" si="9"/>
        <v>106</v>
      </c>
      <c r="S192" s="113">
        <f t="shared" si="9"/>
        <v>6.25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4184</v>
      </c>
      <c r="I193" s="115">
        <v>325.24</v>
      </c>
      <c r="J193" s="116">
        <v>2129</v>
      </c>
      <c r="K193" s="115">
        <v>131.34</v>
      </c>
      <c r="L193" s="116">
        <v>228</v>
      </c>
      <c r="M193" s="115">
        <v>19.920000000000002</v>
      </c>
      <c r="N193" s="116">
        <v>228</v>
      </c>
      <c r="O193" s="115">
        <v>17.690000000000001</v>
      </c>
      <c r="P193" s="116">
        <v>47</v>
      </c>
      <c r="Q193" s="115">
        <v>2.5499999999999998</v>
      </c>
      <c r="R193" s="116">
        <f t="shared" ref="R193:R200" si="11">+H193+J193+L193+N193+P193</f>
        <v>6816</v>
      </c>
      <c r="S193" s="115">
        <f>SUM(S187:S192)</f>
        <v>496.73999999999995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4184</v>
      </c>
      <c r="I194" s="115">
        <v>325.24</v>
      </c>
      <c r="J194" s="116">
        <v>2129</v>
      </c>
      <c r="K194" s="115">
        <v>131.34</v>
      </c>
      <c r="L194" s="116">
        <v>228</v>
      </c>
      <c r="M194" s="115">
        <v>19.920000000000002</v>
      </c>
      <c r="N194" s="116">
        <v>228</v>
      </c>
      <c r="O194" s="115">
        <v>17.690000000000001</v>
      </c>
      <c r="P194" s="116">
        <v>47</v>
      </c>
      <c r="Q194" s="115">
        <v>2.5499999999999998</v>
      </c>
      <c r="R194" s="116">
        <f t="shared" si="11"/>
        <v>6816</v>
      </c>
      <c r="S194" s="115">
        <f>+S193</f>
        <v>496.73999999999995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4184</v>
      </c>
      <c r="I195" s="118">
        <v>325.24</v>
      </c>
      <c r="J195" s="117">
        <v>2129</v>
      </c>
      <c r="K195" s="118">
        <v>131.34</v>
      </c>
      <c r="L195" s="117">
        <v>228</v>
      </c>
      <c r="M195" s="118">
        <v>19.920000000000002</v>
      </c>
      <c r="N195" s="117">
        <v>228</v>
      </c>
      <c r="O195" s="118">
        <v>17.690000000000001</v>
      </c>
      <c r="P195" s="117">
        <v>47</v>
      </c>
      <c r="Q195" s="118">
        <v>2.5499999999999998</v>
      </c>
      <c r="R195" s="117">
        <f t="shared" si="11"/>
        <v>6816</v>
      </c>
      <c r="S195" s="118">
        <f>+S194</f>
        <v>496.73999999999995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63261.96</v>
      </c>
      <c r="J201" s="115"/>
      <c r="K201" s="119">
        <f>+K200+K195+K186+K165</f>
        <v>30741.1</v>
      </c>
      <c r="L201" s="115"/>
      <c r="M201" s="119">
        <f>+M200+M195+M186+M165</f>
        <v>5537.7199999999993</v>
      </c>
      <c r="N201" s="115"/>
      <c r="O201" s="119">
        <f>+O200+O195+O186+O165</f>
        <v>7790.13</v>
      </c>
      <c r="P201" s="115"/>
      <c r="Q201" s="119">
        <f>+Q200+Q195+Q186+Q165</f>
        <v>2820.8199999999997</v>
      </c>
      <c r="R201" s="115"/>
      <c r="S201" s="119">
        <f>+S200+S195+S186+S165</f>
        <v>110151.73</v>
      </c>
    </row>
    <row r="202" spans="1:19" x14ac:dyDescent="0.25">
      <c r="S202" s="323">
        <f>+I201+K201+M201+O201+Q201</f>
        <v>110151.73000000001</v>
      </c>
    </row>
  </sheetData>
  <sheetProtection algorithmName="SHA-512" hashValue="+mVKKK0ZTl7uLq9iyAvpIGSv1+toAui5UHs6DQJq1vXDtSqrM6ZLVBmpvJGJCRsEPOkWnqYU/CeVXuBNEvl4OQ==" saltValue="+G6JZm+OAc0PVpV1rgJdOQ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4.375" style="315" bestFit="1" customWidth="1"/>
    <col min="20" max="16384" width="9" style="315"/>
  </cols>
  <sheetData>
    <row r="1" spans="1:19" x14ac:dyDescent="0.25">
      <c r="A1" s="394" t="s">
        <v>589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2031</v>
      </c>
      <c r="I5" s="113">
        <v>405.87</v>
      </c>
      <c r="J5" s="63">
        <v>632</v>
      </c>
      <c r="K5" s="113">
        <v>108.36</v>
      </c>
      <c r="L5" s="63">
        <v>268</v>
      </c>
      <c r="M5" s="113">
        <v>75.739999999999995</v>
      </c>
      <c r="N5" s="63">
        <v>1568</v>
      </c>
      <c r="O5" s="113">
        <v>915.7</v>
      </c>
      <c r="P5" s="63">
        <v>1062</v>
      </c>
      <c r="Q5" s="113">
        <v>4185.04</v>
      </c>
      <c r="R5" s="63">
        <f t="shared" ref="R5:S20" si="0">+H5+J5+L5+N5+P5</f>
        <v>5561</v>
      </c>
      <c r="S5" s="113">
        <f t="shared" si="0"/>
        <v>5690.71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169</v>
      </c>
      <c r="I6" s="113">
        <v>114.04</v>
      </c>
      <c r="J6" s="63">
        <v>44</v>
      </c>
      <c r="K6" s="113">
        <v>18.13</v>
      </c>
      <c r="L6" s="63">
        <v>6</v>
      </c>
      <c r="M6" s="113">
        <v>8.0299999999999994</v>
      </c>
      <c r="N6" s="63">
        <v>18</v>
      </c>
      <c r="O6" s="113">
        <v>69.989999999999995</v>
      </c>
      <c r="P6" s="63">
        <v>107</v>
      </c>
      <c r="Q6" s="113">
        <v>186.03</v>
      </c>
      <c r="R6" s="63">
        <f t="shared" si="0"/>
        <v>344</v>
      </c>
      <c r="S6" s="113">
        <f t="shared" si="0"/>
        <v>396.22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4</v>
      </c>
      <c r="O7" s="113">
        <v>19.989999999999998</v>
      </c>
      <c r="P7" s="63">
        <v>0</v>
      </c>
      <c r="Q7" s="113">
        <v>0</v>
      </c>
      <c r="R7" s="63">
        <f t="shared" si="0"/>
        <v>4</v>
      </c>
      <c r="S7" s="113">
        <f t="shared" si="0"/>
        <v>19.989999999999998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43</v>
      </c>
      <c r="I8" s="113">
        <v>15.15</v>
      </c>
      <c r="J8" s="63">
        <v>10</v>
      </c>
      <c r="K8" s="113">
        <v>0.59</v>
      </c>
      <c r="L8" s="63">
        <v>3</v>
      </c>
      <c r="M8" s="113">
        <v>7.64</v>
      </c>
      <c r="N8" s="63">
        <v>14</v>
      </c>
      <c r="O8" s="113">
        <v>160.54</v>
      </c>
      <c r="P8" s="63">
        <v>146</v>
      </c>
      <c r="Q8" s="113">
        <v>482.3</v>
      </c>
      <c r="R8" s="63">
        <f t="shared" si="0"/>
        <v>216</v>
      </c>
      <c r="S8" s="113">
        <f t="shared" si="0"/>
        <v>666.22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221</v>
      </c>
      <c r="I9" s="113">
        <v>57.38</v>
      </c>
      <c r="J9" s="63">
        <v>63</v>
      </c>
      <c r="K9" s="113">
        <v>12.96</v>
      </c>
      <c r="L9" s="63">
        <v>37</v>
      </c>
      <c r="M9" s="113">
        <v>7.33</v>
      </c>
      <c r="N9" s="63">
        <v>218</v>
      </c>
      <c r="O9" s="113">
        <v>53.67</v>
      </c>
      <c r="P9" s="63">
        <v>64</v>
      </c>
      <c r="Q9" s="113">
        <v>40.700000000000003</v>
      </c>
      <c r="R9" s="63">
        <f t="shared" si="0"/>
        <v>603</v>
      </c>
      <c r="S9" s="113">
        <f t="shared" si="0"/>
        <v>172.04000000000002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2371</v>
      </c>
      <c r="I10" s="115">
        <v>592.44000000000005</v>
      </c>
      <c r="J10" s="114">
        <v>729</v>
      </c>
      <c r="K10" s="115">
        <v>140.04</v>
      </c>
      <c r="L10" s="114">
        <v>308</v>
      </c>
      <c r="M10" s="115">
        <v>98.74</v>
      </c>
      <c r="N10" s="114">
        <v>1790</v>
      </c>
      <c r="O10" s="115">
        <v>1219.8900000000001</v>
      </c>
      <c r="P10" s="114">
        <v>1118</v>
      </c>
      <c r="Q10" s="115">
        <v>4894.07</v>
      </c>
      <c r="R10" s="114">
        <f t="shared" si="0"/>
        <v>6316</v>
      </c>
      <c r="S10" s="115">
        <f>SUM(S5:S9)</f>
        <v>6945.18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1</v>
      </c>
      <c r="I11" s="113">
        <v>0.06</v>
      </c>
      <c r="J11" s="63">
        <v>2</v>
      </c>
      <c r="K11" s="113">
        <v>1.4</v>
      </c>
      <c r="L11" s="63">
        <v>1</v>
      </c>
      <c r="M11" s="113">
        <v>7.0000000000000007E-2</v>
      </c>
      <c r="N11" s="63">
        <v>43</v>
      </c>
      <c r="O11" s="113">
        <v>673.27</v>
      </c>
      <c r="P11" s="63">
        <v>1561</v>
      </c>
      <c r="Q11" s="113">
        <v>3757.19</v>
      </c>
      <c r="R11" s="63">
        <f t="shared" si="0"/>
        <v>1608</v>
      </c>
      <c r="S11" s="113">
        <f t="shared" si="0"/>
        <v>4431.99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13108</v>
      </c>
      <c r="I12" s="113">
        <v>25175.42</v>
      </c>
      <c r="J12" s="63">
        <v>1617</v>
      </c>
      <c r="K12" s="113">
        <v>3640.94</v>
      </c>
      <c r="L12" s="63">
        <v>24</v>
      </c>
      <c r="M12" s="113">
        <v>198.76</v>
      </c>
      <c r="N12" s="63">
        <v>368</v>
      </c>
      <c r="O12" s="113">
        <v>19830.11</v>
      </c>
      <c r="P12" s="63">
        <v>675</v>
      </c>
      <c r="Q12" s="113">
        <v>885.46</v>
      </c>
      <c r="R12" s="63">
        <f t="shared" si="0"/>
        <v>15792</v>
      </c>
      <c r="S12" s="113">
        <f t="shared" si="0"/>
        <v>49730.689999999995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383</v>
      </c>
      <c r="I13" s="113">
        <v>242.6</v>
      </c>
      <c r="J13" s="63">
        <v>306</v>
      </c>
      <c r="K13" s="113">
        <v>145.06</v>
      </c>
      <c r="L13" s="63">
        <v>3</v>
      </c>
      <c r="M13" s="113">
        <v>0.91</v>
      </c>
      <c r="N13" s="63">
        <v>6</v>
      </c>
      <c r="O13" s="113">
        <v>12.49</v>
      </c>
      <c r="P13" s="63">
        <v>0</v>
      </c>
      <c r="Q13" s="113">
        <v>0</v>
      </c>
      <c r="R13" s="63">
        <f t="shared" si="0"/>
        <v>698</v>
      </c>
      <c r="S13" s="113">
        <f t="shared" si="0"/>
        <v>401.06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19452</v>
      </c>
      <c r="I14" s="113">
        <v>39909.21</v>
      </c>
      <c r="J14" s="63">
        <v>3251</v>
      </c>
      <c r="K14" s="113">
        <v>3743</v>
      </c>
      <c r="L14" s="63">
        <v>6</v>
      </c>
      <c r="M14" s="113">
        <v>17.09</v>
      </c>
      <c r="N14" s="63">
        <v>98</v>
      </c>
      <c r="O14" s="113">
        <v>227.2</v>
      </c>
      <c r="P14" s="63">
        <v>4</v>
      </c>
      <c r="Q14" s="113">
        <v>3.12</v>
      </c>
      <c r="R14" s="63">
        <f t="shared" si="0"/>
        <v>22811</v>
      </c>
      <c r="S14" s="113">
        <f t="shared" si="0"/>
        <v>43899.619999999995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2680</v>
      </c>
      <c r="I15" s="113">
        <v>1207.0899999999999</v>
      </c>
      <c r="J15" s="63">
        <v>398</v>
      </c>
      <c r="K15" s="113">
        <v>657.43</v>
      </c>
      <c r="L15" s="63">
        <v>28</v>
      </c>
      <c r="M15" s="113">
        <v>67.69</v>
      </c>
      <c r="N15" s="63">
        <v>152</v>
      </c>
      <c r="O15" s="113">
        <v>1799.72</v>
      </c>
      <c r="P15" s="63">
        <v>16</v>
      </c>
      <c r="Q15" s="113">
        <v>20.85</v>
      </c>
      <c r="R15" s="63">
        <f t="shared" si="0"/>
        <v>3274</v>
      </c>
      <c r="S15" s="113">
        <f t="shared" si="0"/>
        <v>3752.78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85</v>
      </c>
      <c r="I16" s="113">
        <v>561.14</v>
      </c>
      <c r="J16" s="63">
        <v>630</v>
      </c>
      <c r="K16" s="113">
        <v>1277.17</v>
      </c>
      <c r="L16" s="63">
        <v>422</v>
      </c>
      <c r="M16" s="113">
        <v>9228.4599999999991</v>
      </c>
      <c r="N16" s="63">
        <v>1315</v>
      </c>
      <c r="O16" s="113">
        <v>41321.58</v>
      </c>
      <c r="P16" s="63">
        <v>349</v>
      </c>
      <c r="Q16" s="113">
        <v>5687.73</v>
      </c>
      <c r="R16" s="63">
        <f t="shared" si="0"/>
        <v>2801</v>
      </c>
      <c r="S16" s="113">
        <f t="shared" si="0"/>
        <v>58076.08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97</v>
      </c>
      <c r="I17" s="113">
        <v>245.69</v>
      </c>
      <c r="J17" s="63">
        <v>31</v>
      </c>
      <c r="K17" s="113">
        <v>197.77</v>
      </c>
      <c r="L17" s="63">
        <v>3</v>
      </c>
      <c r="M17" s="113">
        <v>4.24</v>
      </c>
      <c r="N17" s="63">
        <v>25</v>
      </c>
      <c r="O17" s="113">
        <v>173.8</v>
      </c>
      <c r="P17" s="63">
        <v>1</v>
      </c>
      <c r="Q17" s="113">
        <v>1.45</v>
      </c>
      <c r="R17" s="63">
        <f t="shared" si="0"/>
        <v>157</v>
      </c>
      <c r="S17" s="113">
        <f t="shared" si="0"/>
        <v>622.95000000000005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459</v>
      </c>
      <c r="I18" s="113">
        <v>110.3</v>
      </c>
      <c r="J18" s="63">
        <v>178</v>
      </c>
      <c r="K18" s="113">
        <v>39</v>
      </c>
      <c r="L18" s="63">
        <v>15</v>
      </c>
      <c r="M18" s="113">
        <v>3.32</v>
      </c>
      <c r="N18" s="63">
        <v>52</v>
      </c>
      <c r="O18" s="113">
        <v>83.05</v>
      </c>
      <c r="P18" s="63">
        <v>255</v>
      </c>
      <c r="Q18" s="113">
        <v>214.87</v>
      </c>
      <c r="R18" s="63">
        <f t="shared" si="0"/>
        <v>959</v>
      </c>
      <c r="S18" s="113">
        <f t="shared" si="0"/>
        <v>450.54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29853</v>
      </c>
      <c r="I19" s="115">
        <v>67451.509999999995</v>
      </c>
      <c r="J19" s="114">
        <v>5556</v>
      </c>
      <c r="K19" s="115">
        <v>9701.77</v>
      </c>
      <c r="L19" s="114">
        <v>480</v>
      </c>
      <c r="M19" s="115">
        <v>9520.5400000000009</v>
      </c>
      <c r="N19" s="114">
        <v>1943</v>
      </c>
      <c r="O19" s="115">
        <v>64121.22</v>
      </c>
      <c r="P19" s="114">
        <v>2240</v>
      </c>
      <c r="Q19" s="115">
        <v>10570.67</v>
      </c>
      <c r="R19" s="114">
        <f t="shared" si="0"/>
        <v>40072</v>
      </c>
      <c r="S19" s="115">
        <f>SUM(S11:S18)</f>
        <v>161365.71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289</v>
      </c>
      <c r="I20" s="113">
        <v>115.78</v>
      </c>
      <c r="J20" s="63">
        <v>106</v>
      </c>
      <c r="K20" s="113">
        <v>82.41</v>
      </c>
      <c r="L20" s="63">
        <v>24</v>
      </c>
      <c r="M20" s="113">
        <v>52.5</v>
      </c>
      <c r="N20" s="63">
        <v>94</v>
      </c>
      <c r="O20" s="113">
        <v>450.27</v>
      </c>
      <c r="P20" s="63">
        <v>20</v>
      </c>
      <c r="Q20" s="113">
        <v>11.21</v>
      </c>
      <c r="R20" s="63">
        <f t="shared" si="0"/>
        <v>533</v>
      </c>
      <c r="S20" s="113">
        <f t="shared" si="0"/>
        <v>712.17000000000007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3171</v>
      </c>
      <c r="I21" s="113">
        <v>2340.35</v>
      </c>
      <c r="J21" s="63">
        <v>1072</v>
      </c>
      <c r="K21" s="113">
        <v>2126.5500000000002</v>
      </c>
      <c r="L21" s="63">
        <v>10</v>
      </c>
      <c r="M21" s="113">
        <v>8.2100000000000009</v>
      </c>
      <c r="N21" s="63">
        <v>41</v>
      </c>
      <c r="O21" s="113">
        <v>53.76</v>
      </c>
      <c r="P21" s="63">
        <v>3</v>
      </c>
      <c r="Q21" s="113">
        <v>0.42</v>
      </c>
      <c r="R21" s="63">
        <f t="shared" ref="R21:S54" si="1">+H21+J21+L21+N21+P21</f>
        <v>4297</v>
      </c>
      <c r="S21" s="113">
        <f t="shared" si="1"/>
        <v>4529.29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27</v>
      </c>
      <c r="I22" s="113">
        <v>24.6</v>
      </c>
      <c r="J22" s="63">
        <v>31</v>
      </c>
      <c r="K22" s="113">
        <v>52.27</v>
      </c>
      <c r="L22" s="63">
        <v>3</v>
      </c>
      <c r="M22" s="113">
        <v>3.81</v>
      </c>
      <c r="N22" s="63">
        <v>22</v>
      </c>
      <c r="O22" s="113">
        <v>189.72</v>
      </c>
      <c r="P22" s="63">
        <v>10</v>
      </c>
      <c r="Q22" s="113">
        <v>11.37</v>
      </c>
      <c r="R22" s="63">
        <f t="shared" si="1"/>
        <v>93</v>
      </c>
      <c r="S22" s="113">
        <f t="shared" si="1"/>
        <v>281.77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861</v>
      </c>
      <c r="I23" s="113">
        <v>404.67</v>
      </c>
      <c r="J23" s="63">
        <v>93</v>
      </c>
      <c r="K23" s="113">
        <v>29.51</v>
      </c>
      <c r="L23" s="63">
        <v>40</v>
      </c>
      <c r="M23" s="113">
        <v>157.44</v>
      </c>
      <c r="N23" s="63">
        <v>122</v>
      </c>
      <c r="O23" s="113">
        <v>244.71</v>
      </c>
      <c r="P23" s="63">
        <v>280</v>
      </c>
      <c r="Q23" s="113">
        <v>182.97</v>
      </c>
      <c r="R23" s="63">
        <f t="shared" si="1"/>
        <v>1396</v>
      </c>
      <c r="S23" s="113">
        <f t="shared" si="1"/>
        <v>1019.3000000000001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3</v>
      </c>
      <c r="I24" s="113">
        <v>2.14</v>
      </c>
      <c r="J24" s="63">
        <v>19</v>
      </c>
      <c r="K24" s="113">
        <v>5.0999999999999996</v>
      </c>
      <c r="L24" s="63">
        <v>2</v>
      </c>
      <c r="M24" s="113">
        <v>1.81</v>
      </c>
      <c r="N24" s="63">
        <v>2</v>
      </c>
      <c r="O24" s="113">
        <v>0.3</v>
      </c>
      <c r="P24" s="63">
        <v>0</v>
      </c>
      <c r="Q24" s="113">
        <v>0</v>
      </c>
      <c r="R24" s="63">
        <f t="shared" si="1"/>
        <v>26</v>
      </c>
      <c r="S24" s="113">
        <f t="shared" si="1"/>
        <v>9.3500000000000014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3957</v>
      </c>
      <c r="I25" s="113">
        <v>4910.04</v>
      </c>
      <c r="J25" s="63">
        <v>1477</v>
      </c>
      <c r="K25" s="113">
        <v>1437.73</v>
      </c>
      <c r="L25" s="63">
        <v>46</v>
      </c>
      <c r="M25" s="113">
        <v>111.33</v>
      </c>
      <c r="N25" s="63">
        <v>59</v>
      </c>
      <c r="O25" s="113">
        <v>156.52000000000001</v>
      </c>
      <c r="P25" s="63">
        <v>8</v>
      </c>
      <c r="Q25" s="113">
        <v>1.55</v>
      </c>
      <c r="R25" s="63">
        <f t="shared" si="1"/>
        <v>5547</v>
      </c>
      <c r="S25" s="113">
        <f t="shared" si="1"/>
        <v>6617.170000000001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197</v>
      </c>
      <c r="I26" s="113">
        <v>127.02</v>
      </c>
      <c r="J26" s="63">
        <v>724</v>
      </c>
      <c r="K26" s="113">
        <v>1085.07</v>
      </c>
      <c r="L26" s="63">
        <v>16</v>
      </c>
      <c r="M26" s="113">
        <v>22.63</v>
      </c>
      <c r="N26" s="63">
        <v>24</v>
      </c>
      <c r="O26" s="113">
        <v>60.32</v>
      </c>
      <c r="P26" s="63">
        <v>5</v>
      </c>
      <c r="Q26" s="113">
        <v>3.24</v>
      </c>
      <c r="R26" s="63">
        <f t="shared" si="1"/>
        <v>966</v>
      </c>
      <c r="S26" s="113">
        <f t="shared" si="1"/>
        <v>1298.28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15</v>
      </c>
      <c r="I27" s="113">
        <v>2.2799999999999998</v>
      </c>
      <c r="J27" s="63">
        <v>7</v>
      </c>
      <c r="K27" s="113">
        <v>7.85</v>
      </c>
      <c r="L27" s="63">
        <v>4</v>
      </c>
      <c r="M27" s="113">
        <v>0.7</v>
      </c>
      <c r="N27" s="63">
        <v>7</v>
      </c>
      <c r="O27" s="113">
        <v>0.73</v>
      </c>
      <c r="P27" s="63">
        <v>8</v>
      </c>
      <c r="Q27" s="113">
        <v>1.06</v>
      </c>
      <c r="R27" s="63">
        <f t="shared" si="1"/>
        <v>41</v>
      </c>
      <c r="S27" s="113">
        <f t="shared" si="1"/>
        <v>12.62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444</v>
      </c>
      <c r="I28" s="113">
        <v>221.18</v>
      </c>
      <c r="J28" s="63">
        <v>280</v>
      </c>
      <c r="K28" s="113">
        <v>264.5</v>
      </c>
      <c r="L28" s="63">
        <v>25</v>
      </c>
      <c r="M28" s="113">
        <v>45.01</v>
      </c>
      <c r="N28" s="63">
        <v>37</v>
      </c>
      <c r="O28" s="113">
        <v>238.22</v>
      </c>
      <c r="P28" s="63">
        <v>12</v>
      </c>
      <c r="Q28" s="113">
        <v>0.88</v>
      </c>
      <c r="R28" s="63">
        <f t="shared" si="1"/>
        <v>798</v>
      </c>
      <c r="S28" s="113">
        <f t="shared" si="1"/>
        <v>769.79000000000008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463</v>
      </c>
      <c r="I29" s="113">
        <v>269.58999999999997</v>
      </c>
      <c r="J29" s="63">
        <v>502</v>
      </c>
      <c r="K29" s="113">
        <v>1567.65</v>
      </c>
      <c r="L29" s="63">
        <v>46</v>
      </c>
      <c r="M29" s="113">
        <v>20.62</v>
      </c>
      <c r="N29" s="63">
        <v>58</v>
      </c>
      <c r="O29" s="113">
        <v>517.45000000000005</v>
      </c>
      <c r="P29" s="63">
        <v>38</v>
      </c>
      <c r="Q29" s="113">
        <v>16.13</v>
      </c>
      <c r="R29" s="63">
        <f t="shared" si="1"/>
        <v>1107</v>
      </c>
      <c r="S29" s="113">
        <f t="shared" si="1"/>
        <v>2391.44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5585</v>
      </c>
      <c r="I31" s="113">
        <v>812.91</v>
      </c>
      <c r="J31" s="63">
        <v>2278</v>
      </c>
      <c r="K31" s="113">
        <v>446.39</v>
      </c>
      <c r="L31" s="63">
        <v>170</v>
      </c>
      <c r="M31" s="113">
        <v>47.01</v>
      </c>
      <c r="N31" s="63">
        <v>767</v>
      </c>
      <c r="O31" s="113">
        <v>373.15</v>
      </c>
      <c r="P31" s="63">
        <v>88</v>
      </c>
      <c r="Q31" s="113">
        <v>29.14</v>
      </c>
      <c r="R31" s="63">
        <f t="shared" si="1"/>
        <v>8888</v>
      </c>
      <c r="S31" s="113">
        <f t="shared" si="1"/>
        <v>1708.6000000000001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12745</v>
      </c>
      <c r="I32" s="115">
        <v>9230.56</v>
      </c>
      <c r="J32" s="114">
        <v>5421</v>
      </c>
      <c r="K32" s="115">
        <v>7105.03</v>
      </c>
      <c r="L32" s="114">
        <v>322</v>
      </c>
      <c r="M32" s="115">
        <v>471.07</v>
      </c>
      <c r="N32" s="114">
        <v>1126</v>
      </c>
      <c r="O32" s="115">
        <v>2285.15</v>
      </c>
      <c r="P32" s="114">
        <v>428</v>
      </c>
      <c r="Q32" s="115">
        <v>257.97000000000003</v>
      </c>
      <c r="R32" s="114">
        <f t="shared" si="1"/>
        <v>20042</v>
      </c>
      <c r="S32" s="115">
        <f>SUM(S20:S31)</f>
        <v>19349.780000000002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6</v>
      </c>
      <c r="I33" s="113">
        <v>1.23</v>
      </c>
      <c r="J33" s="63">
        <v>1</v>
      </c>
      <c r="K33" s="113">
        <v>1.46</v>
      </c>
      <c r="L33" s="63">
        <v>1</v>
      </c>
      <c r="M33" s="113">
        <v>7.36</v>
      </c>
      <c r="N33" s="63">
        <v>5</v>
      </c>
      <c r="O33" s="113">
        <v>178.7</v>
      </c>
      <c r="P33" s="63">
        <v>119</v>
      </c>
      <c r="Q33" s="113">
        <v>735.9</v>
      </c>
      <c r="R33" s="63">
        <f t="shared" si="1"/>
        <v>132</v>
      </c>
      <c r="S33" s="113">
        <f t="shared" si="1"/>
        <v>924.65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1</v>
      </c>
      <c r="K35" s="113">
        <v>0.2</v>
      </c>
      <c r="L35" s="63">
        <v>0</v>
      </c>
      <c r="M35" s="113">
        <v>0</v>
      </c>
      <c r="N35" s="63">
        <v>1</v>
      </c>
      <c r="O35" s="113">
        <v>0.06</v>
      </c>
      <c r="P35" s="63">
        <v>1</v>
      </c>
      <c r="Q35" s="113">
        <v>0.48</v>
      </c>
      <c r="R35" s="63">
        <f t="shared" si="1"/>
        <v>3</v>
      </c>
      <c r="S35" s="113">
        <f t="shared" si="1"/>
        <v>0.74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1</v>
      </c>
      <c r="O36" s="113">
        <v>1.5</v>
      </c>
      <c r="P36" s="63">
        <v>0</v>
      </c>
      <c r="Q36" s="113">
        <v>0</v>
      </c>
      <c r="R36" s="63">
        <f t="shared" si="1"/>
        <v>1</v>
      </c>
      <c r="S36" s="113">
        <f t="shared" si="1"/>
        <v>1.5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89</v>
      </c>
      <c r="I37" s="113">
        <v>30.99</v>
      </c>
      <c r="J37" s="63">
        <v>35</v>
      </c>
      <c r="K37" s="113">
        <v>24.66</v>
      </c>
      <c r="L37" s="63">
        <v>3</v>
      </c>
      <c r="M37" s="113">
        <v>0.92</v>
      </c>
      <c r="N37" s="63">
        <v>11</v>
      </c>
      <c r="O37" s="113">
        <v>14.93</v>
      </c>
      <c r="P37" s="63">
        <v>16</v>
      </c>
      <c r="Q37" s="113">
        <v>107.35</v>
      </c>
      <c r="R37" s="63">
        <f t="shared" si="1"/>
        <v>154</v>
      </c>
      <c r="S37" s="113">
        <f t="shared" si="1"/>
        <v>178.85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13</v>
      </c>
      <c r="I38" s="113">
        <v>25.77</v>
      </c>
      <c r="J38" s="63">
        <v>32</v>
      </c>
      <c r="K38" s="113">
        <v>100.35</v>
      </c>
      <c r="L38" s="63">
        <v>9</v>
      </c>
      <c r="M38" s="113">
        <v>27.93</v>
      </c>
      <c r="N38" s="63">
        <v>137</v>
      </c>
      <c r="O38" s="113">
        <v>768.08</v>
      </c>
      <c r="P38" s="63">
        <v>12</v>
      </c>
      <c r="Q38" s="113">
        <v>24.72</v>
      </c>
      <c r="R38" s="63">
        <f t="shared" si="1"/>
        <v>203</v>
      </c>
      <c r="S38" s="113">
        <f t="shared" si="1"/>
        <v>946.85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1</v>
      </c>
      <c r="I39" s="113">
        <v>0.12</v>
      </c>
      <c r="J39" s="63">
        <v>0</v>
      </c>
      <c r="K39" s="113">
        <v>0</v>
      </c>
      <c r="L39" s="63">
        <v>1</v>
      </c>
      <c r="M39" s="113">
        <v>0.33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2</v>
      </c>
      <c r="S39" s="113">
        <f t="shared" si="1"/>
        <v>0.45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413</v>
      </c>
      <c r="I40" s="113">
        <v>1053.76</v>
      </c>
      <c r="J40" s="63">
        <v>63</v>
      </c>
      <c r="K40" s="113">
        <v>63.82</v>
      </c>
      <c r="L40" s="63">
        <v>3</v>
      </c>
      <c r="M40" s="113">
        <v>1.31</v>
      </c>
      <c r="N40" s="63">
        <v>2</v>
      </c>
      <c r="O40" s="113">
        <v>1.86</v>
      </c>
      <c r="P40" s="63">
        <v>0</v>
      </c>
      <c r="Q40" s="113">
        <v>0</v>
      </c>
      <c r="R40" s="63">
        <f t="shared" si="1"/>
        <v>481</v>
      </c>
      <c r="S40" s="113">
        <f t="shared" si="1"/>
        <v>1120.7499999999998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1</v>
      </c>
      <c r="O41" s="113">
        <v>0.61</v>
      </c>
      <c r="P41" s="63">
        <v>8</v>
      </c>
      <c r="Q41" s="113">
        <v>7.46</v>
      </c>
      <c r="R41" s="63">
        <f t="shared" si="1"/>
        <v>9</v>
      </c>
      <c r="S41" s="113">
        <f t="shared" si="1"/>
        <v>8.07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23</v>
      </c>
      <c r="I42" s="113">
        <v>20.420000000000002</v>
      </c>
      <c r="J42" s="63">
        <v>14</v>
      </c>
      <c r="K42" s="113">
        <v>6.84</v>
      </c>
      <c r="L42" s="63">
        <v>0</v>
      </c>
      <c r="M42" s="113">
        <v>0</v>
      </c>
      <c r="N42" s="63">
        <v>2</v>
      </c>
      <c r="O42" s="113">
        <v>3.22</v>
      </c>
      <c r="P42" s="63">
        <v>1</v>
      </c>
      <c r="Q42" s="113">
        <v>0.1</v>
      </c>
      <c r="R42" s="63">
        <f t="shared" si="1"/>
        <v>40</v>
      </c>
      <c r="S42" s="113">
        <f t="shared" si="1"/>
        <v>30.580000000000002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1</v>
      </c>
      <c r="Q43" s="113">
        <v>0.13</v>
      </c>
      <c r="R43" s="63">
        <f t="shared" si="1"/>
        <v>1</v>
      </c>
      <c r="S43" s="113">
        <f t="shared" si="1"/>
        <v>0.13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10</v>
      </c>
      <c r="I44" s="113">
        <v>18.45</v>
      </c>
      <c r="J44" s="63">
        <v>18</v>
      </c>
      <c r="K44" s="113">
        <v>24.25</v>
      </c>
      <c r="L44" s="63">
        <v>4</v>
      </c>
      <c r="M44" s="113">
        <v>24.37</v>
      </c>
      <c r="N44" s="63">
        <v>48</v>
      </c>
      <c r="O44" s="113">
        <v>291.72000000000003</v>
      </c>
      <c r="P44" s="63">
        <v>23</v>
      </c>
      <c r="Q44" s="113">
        <v>61.6</v>
      </c>
      <c r="R44" s="63">
        <f t="shared" si="1"/>
        <v>103</v>
      </c>
      <c r="S44" s="113">
        <f t="shared" si="1"/>
        <v>420.39000000000004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67</v>
      </c>
      <c r="I45" s="113">
        <v>13.18</v>
      </c>
      <c r="J45" s="63">
        <v>31</v>
      </c>
      <c r="K45" s="113">
        <v>4.17</v>
      </c>
      <c r="L45" s="63">
        <v>2</v>
      </c>
      <c r="M45" s="113">
        <v>2.14</v>
      </c>
      <c r="N45" s="63">
        <v>13</v>
      </c>
      <c r="O45" s="113">
        <v>2.85</v>
      </c>
      <c r="P45" s="63">
        <v>8</v>
      </c>
      <c r="Q45" s="113">
        <v>1.24</v>
      </c>
      <c r="R45" s="63">
        <f t="shared" si="1"/>
        <v>121</v>
      </c>
      <c r="S45" s="113">
        <f t="shared" si="1"/>
        <v>23.580000000000002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606</v>
      </c>
      <c r="I46" s="115">
        <v>1163.92</v>
      </c>
      <c r="J46" s="114">
        <v>184</v>
      </c>
      <c r="K46" s="115">
        <v>225.75</v>
      </c>
      <c r="L46" s="114">
        <v>22</v>
      </c>
      <c r="M46" s="115">
        <v>64.36</v>
      </c>
      <c r="N46" s="114">
        <v>210</v>
      </c>
      <c r="O46" s="115">
        <v>1263.53</v>
      </c>
      <c r="P46" s="114">
        <v>167</v>
      </c>
      <c r="Q46" s="115">
        <v>938.98</v>
      </c>
      <c r="R46" s="114">
        <f t="shared" si="1"/>
        <v>1189</v>
      </c>
      <c r="S46" s="115">
        <f>SUM(S33:S45)</f>
        <v>3656.54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20948</v>
      </c>
      <c r="I47" s="113">
        <v>6667.78</v>
      </c>
      <c r="J47" s="63">
        <v>8933</v>
      </c>
      <c r="K47" s="113">
        <v>2896.41</v>
      </c>
      <c r="L47" s="63">
        <v>824</v>
      </c>
      <c r="M47" s="113">
        <v>1900.19</v>
      </c>
      <c r="N47" s="63">
        <v>2058</v>
      </c>
      <c r="O47" s="113">
        <v>3439.69</v>
      </c>
      <c r="P47" s="63">
        <v>2793</v>
      </c>
      <c r="Q47" s="113">
        <v>7717.8</v>
      </c>
      <c r="R47" s="63">
        <f t="shared" si="1"/>
        <v>35556</v>
      </c>
      <c r="S47" s="113">
        <f>+I47+K47+M47+O47+Q47</f>
        <v>22621.87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20948</v>
      </c>
      <c r="I48" s="115">
        <v>6667.78</v>
      </c>
      <c r="J48" s="114">
        <v>8933</v>
      </c>
      <c r="K48" s="115">
        <v>2896.41</v>
      </c>
      <c r="L48" s="114">
        <v>824</v>
      </c>
      <c r="M48" s="115">
        <v>1900.19</v>
      </c>
      <c r="N48" s="114">
        <v>2058</v>
      </c>
      <c r="O48" s="115">
        <v>3439.69</v>
      </c>
      <c r="P48" s="114">
        <v>2793</v>
      </c>
      <c r="Q48" s="115">
        <v>7717.8</v>
      </c>
      <c r="R48" s="114">
        <f t="shared" si="1"/>
        <v>35556</v>
      </c>
      <c r="S48" s="115">
        <f>SUM(S47)</f>
        <v>22621.87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38075</v>
      </c>
      <c r="I49" s="113">
        <v>72152.039999999994</v>
      </c>
      <c r="J49" s="63">
        <v>19936</v>
      </c>
      <c r="K49" s="113">
        <v>33771.040000000001</v>
      </c>
      <c r="L49" s="63">
        <v>1845</v>
      </c>
      <c r="M49" s="113">
        <v>5386.43</v>
      </c>
      <c r="N49" s="63">
        <v>14116</v>
      </c>
      <c r="O49" s="113">
        <v>182855.94</v>
      </c>
      <c r="P49" s="63">
        <v>1952</v>
      </c>
      <c r="Q49" s="113">
        <v>1286.82</v>
      </c>
      <c r="R49" s="63">
        <f t="shared" si="1"/>
        <v>75924</v>
      </c>
      <c r="S49" s="113">
        <f>+I49+K49+M49+O49+Q49</f>
        <v>295452.26999999996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38075</v>
      </c>
      <c r="I50" s="115">
        <v>72152.039999999994</v>
      </c>
      <c r="J50" s="114">
        <v>19936</v>
      </c>
      <c r="K50" s="115">
        <v>33771.040000000001</v>
      </c>
      <c r="L50" s="114">
        <v>1845</v>
      </c>
      <c r="M50" s="115">
        <v>5386.43</v>
      </c>
      <c r="N50" s="114">
        <v>14116</v>
      </c>
      <c r="O50" s="115">
        <v>182855.94</v>
      </c>
      <c r="P50" s="114">
        <v>1952</v>
      </c>
      <c r="Q50" s="115">
        <v>1286.82</v>
      </c>
      <c r="R50" s="114">
        <f t="shared" si="1"/>
        <v>75924</v>
      </c>
      <c r="S50" s="115">
        <f>SUM(S49)</f>
        <v>295452.26999999996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42</v>
      </c>
      <c r="I51" s="113">
        <v>24.07</v>
      </c>
      <c r="J51" s="63">
        <v>22</v>
      </c>
      <c r="K51" s="113">
        <v>14.99</v>
      </c>
      <c r="L51" s="63">
        <v>5</v>
      </c>
      <c r="M51" s="113">
        <v>2.5099999999999998</v>
      </c>
      <c r="N51" s="63">
        <v>4</v>
      </c>
      <c r="O51" s="113">
        <v>1.06</v>
      </c>
      <c r="P51" s="63">
        <v>1</v>
      </c>
      <c r="Q51" s="113">
        <v>5.94</v>
      </c>
      <c r="R51" s="63">
        <f t="shared" si="1"/>
        <v>74</v>
      </c>
      <c r="S51" s="113">
        <f t="shared" si="1"/>
        <v>48.57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88</v>
      </c>
      <c r="I52" s="113">
        <v>47.61</v>
      </c>
      <c r="J52" s="63">
        <v>55</v>
      </c>
      <c r="K52" s="113">
        <v>30.02</v>
      </c>
      <c r="L52" s="63">
        <v>8</v>
      </c>
      <c r="M52" s="113">
        <v>10.32</v>
      </c>
      <c r="N52" s="63">
        <v>27</v>
      </c>
      <c r="O52" s="113">
        <v>265.49</v>
      </c>
      <c r="P52" s="63">
        <v>7</v>
      </c>
      <c r="Q52" s="113">
        <v>29.09</v>
      </c>
      <c r="R52" s="63">
        <f t="shared" si="1"/>
        <v>185</v>
      </c>
      <c r="S52" s="113">
        <f t="shared" si="1"/>
        <v>382.53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38</v>
      </c>
      <c r="I53" s="113">
        <v>35.79</v>
      </c>
      <c r="J53" s="63">
        <v>37</v>
      </c>
      <c r="K53" s="113">
        <v>17.3</v>
      </c>
      <c r="L53" s="63">
        <v>2</v>
      </c>
      <c r="M53" s="113">
        <v>7.0000000000000007E-2</v>
      </c>
      <c r="N53" s="63">
        <v>1</v>
      </c>
      <c r="O53" s="113">
        <v>0.01</v>
      </c>
      <c r="P53" s="63">
        <v>1</v>
      </c>
      <c r="Q53" s="113">
        <v>3.13</v>
      </c>
      <c r="R53" s="63">
        <f t="shared" si="1"/>
        <v>79</v>
      </c>
      <c r="S53" s="113">
        <f t="shared" si="1"/>
        <v>56.300000000000004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28</v>
      </c>
      <c r="I54" s="113">
        <v>30.63</v>
      </c>
      <c r="J54" s="63">
        <v>271</v>
      </c>
      <c r="K54" s="113">
        <v>605.54999999999995</v>
      </c>
      <c r="L54" s="63">
        <v>17</v>
      </c>
      <c r="M54" s="113">
        <v>18.170000000000002</v>
      </c>
      <c r="N54" s="63">
        <v>98</v>
      </c>
      <c r="O54" s="113">
        <v>879.44</v>
      </c>
      <c r="P54" s="63">
        <v>412</v>
      </c>
      <c r="Q54" s="113">
        <v>1603.57</v>
      </c>
      <c r="R54" s="63">
        <f t="shared" si="1"/>
        <v>826</v>
      </c>
      <c r="S54" s="113">
        <f t="shared" si="1"/>
        <v>3137.3599999999997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595</v>
      </c>
      <c r="I55" s="113">
        <v>858.99</v>
      </c>
      <c r="J55" s="63">
        <v>435</v>
      </c>
      <c r="K55" s="113">
        <v>558.33000000000004</v>
      </c>
      <c r="L55" s="63">
        <v>20</v>
      </c>
      <c r="M55" s="113">
        <v>39.03</v>
      </c>
      <c r="N55" s="63">
        <v>31</v>
      </c>
      <c r="O55" s="113">
        <v>218.91</v>
      </c>
      <c r="P55" s="63">
        <v>1</v>
      </c>
      <c r="Q55" s="113">
        <v>5.92</v>
      </c>
      <c r="R55" s="63">
        <f t="shared" ref="R55:S93" si="2">+H55+J55+L55+N55+P55</f>
        <v>1082</v>
      </c>
      <c r="S55" s="113">
        <f t="shared" si="2"/>
        <v>1681.1800000000003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311</v>
      </c>
      <c r="I56" s="113">
        <v>185.61</v>
      </c>
      <c r="J56" s="63">
        <v>8</v>
      </c>
      <c r="K56" s="113">
        <v>22.56</v>
      </c>
      <c r="L56" s="63">
        <v>0</v>
      </c>
      <c r="M56" s="113">
        <v>0</v>
      </c>
      <c r="N56" s="63">
        <v>3</v>
      </c>
      <c r="O56" s="113">
        <v>6.17</v>
      </c>
      <c r="P56" s="63">
        <v>0</v>
      </c>
      <c r="Q56" s="113">
        <v>0</v>
      </c>
      <c r="R56" s="63">
        <f t="shared" si="2"/>
        <v>322</v>
      </c>
      <c r="S56" s="113">
        <f t="shared" si="2"/>
        <v>214.34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897</v>
      </c>
      <c r="I57" s="113">
        <v>135.88999999999999</v>
      </c>
      <c r="J57" s="63">
        <v>400</v>
      </c>
      <c r="K57" s="113">
        <v>123.33</v>
      </c>
      <c r="L57" s="63">
        <v>85</v>
      </c>
      <c r="M57" s="113">
        <v>34.99</v>
      </c>
      <c r="N57" s="63">
        <v>305</v>
      </c>
      <c r="O57" s="113">
        <v>174.81</v>
      </c>
      <c r="P57" s="63">
        <v>69</v>
      </c>
      <c r="Q57" s="113">
        <v>24.9</v>
      </c>
      <c r="R57" s="63">
        <f t="shared" si="2"/>
        <v>1756</v>
      </c>
      <c r="S57" s="113">
        <f t="shared" si="2"/>
        <v>493.91999999999996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1899</v>
      </c>
      <c r="I58" s="115">
        <v>1318.59</v>
      </c>
      <c r="J58" s="114">
        <v>1127</v>
      </c>
      <c r="K58" s="115">
        <v>1372.08</v>
      </c>
      <c r="L58" s="114">
        <v>124</v>
      </c>
      <c r="M58" s="115">
        <v>105.09</v>
      </c>
      <c r="N58" s="114">
        <v>463</v>
      </c>
      <c r="O58" s="115">
        <v>1545.89</v>
      </c>
      <c r="P58" s="114">
        <v>476</v>
      </c>
      <c r="Q58" s="115">
        <v>1672.55</v>
      </c>
      <c r="R58" s="114">
        <f t="shared" si="2"/>
        <v>4089</v>
      </c>
      <c r="S58" s="115">
        <f>SUM(S51:S57)</f>
        <v>6014.2000000000007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3285</v>
      </c>
      <c r="I59" s="113">
        <v>7383.79</v>
      </c>
      <c r="J59" s="63">
        <v>1054</v>
      </c>
      <c r="K59" s="113">
        <v>8647.09</v>
      </c>
      <c r="L59" s="63">
        <v>896</v>
      </c>
      <c r="M59" s="113">
        <v>52982.41</v>
      </c>
      <c r="N59" s="63">
        <v>5030</v>
      </c>
      <c r="O59" s="113">
        <v>212466.03</v>
      </c>
      <c r="P59" s="63">
        <v>1102</v>
      </c>
      <c r="Q59" s="113">
        <v>6538.74</v>
      </c>
      <c r="R59" s="63">
        <f t="shared" si="2"/>
        <v>11367</v>
      </c>
      <c r="S59" s="113">
        <f>+I59+K59+M59+O59+Q59</f>
        <v>288018.06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3285</v>
      </c>
      <c r="I60" s="115">
        <v>7383.79</v>
      </c>
      <c r="J60" s="114">
        <v>1054</v>
      </c>
      <c r="K60" s="115">
        <v>8647.09</v>
      </c>
      <c r="L60" s="114">
        <v>896</v>
      </c>
      <c r="M60" s="115">
        <v>52982.41</v>
      </c>
      <c r="N60" s="114">
        <v>5030</v>
      </c>
      <c r="O60" s="115">
        <v>212466.03</v>
      </c>
      <c r="P60" s="114">
        <v>1102</v>
      </c>
      <c r="Q60" s="115">
        <v>6538.74</v>
      </c>
      <c r="R60" s="114">
        <f t="shared" si="2"/>
        <v>11367</v>
      </c>
      <c r="S60" s="115">
        <f>SUM(S59)</f>
        <v>288018.06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9398</v>
      </c>
      <c r="I62" s="113">
        <v>157545.1</v>
      </c>
      <c r="J62" s="63">
        <v>454</v>
      </c>
      <c r="K62" s="113">
        <v>14808.07</v>
      </c>
      <c r="L62" s="63">
        <v>0</v>
      </c>
      <c r="M62" s="113">
        <v>0</v>
      </c>
      <c r="N62" s="63">
        <v>9</v>
      </c>
      <c r="O62" s="113">
        <v>172.28</v>
      </c>
      <c r="P62" s="63">
        <v>2</v>
      </c>
      <c r="Q62" s="113">
        <v>30.94</v>
      </c>
      <c r="R62" s="63">
        <f t="shared" si="2"/>
        <v>9863</v>
      </c>
      <c r="S62" s="113">
        <f>+I62+K62+M62+O62+Q62</f>
        <v>172556.39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28586</v>
      </c>
      <c r="I63" s="113">
        <v>56266.5</v>
      </c>
      <c r="J63" s="63">
        <v>13409</v>
      </c>
      <c r="K63" s="113">
        <v>114285.89</v>
      </c>
      <c r="L63" s="63">
        <v>1342</v>
      </c>
      <c r="M63" s="113">
        <v>46786.9</v>
      </c>
      <c r="N63" s="63">
        <v>11214</v>
      </c>
      <c r="O63" s="113">
        <v>735537.14</v>
      </c>
      <c r="P63" s="63">
        <v>1642</v>
      </c>
      <c r="Q63" s="113">
        <v>12014.3</v>
      </c>
      <c r="R63" s="63">
        <f t="shared" si="2"/>
        <v>56193</v>
      </c>
      <c r="S63" s="113">
        <f>+I63+K63+M63+O63+Q63</f>
        <v>964890.7300000001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31351</v>
      </c>
      <c r="I64" s="115">
        <v>213811.6</v>
      </c>
      <c r="J64" s="114">
        <v>13588</v>
      </c>
      <c r="K64" s="115">
        <v>129093.96</v>
      </c>
      <c r="L64" s="114">
        <v>1342</v>
      </c>
      <c r="M64" s="115">
        <v>46786.9</v>
      </c>
      <c r="N64" s="114">
        <v>11217</v>
      </c>
      <c r="O64" s="115">
        <v>735709.42</v>
      </c>
      <c r="P64" s="114">
        <v>1642</v>
      </c>
      <c r="Q64" s="115">
        <v>12045.24</v>
      </c>
      <c r="R64" s="114">
        <f t="shared" si="2"/>
        <v>59140</v>
      </c>
      <c r="S64" s="115">
        <f>SUM(S61:S63)</f>
        <v>1137447.1200000001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36783</v>
      </c>
      <c r="I65" s="113">
        <v>60819.85</v>
      </c>
      <c r="J65" s="63">
        <v>11905</v>
      </c>
      <c r="K65" s="113">
        <v>14008.66</v>
      </c>
      <c r="L65" s="63">
        <v>758</v>
      </c>
      <c r="M65" s="113">
        <v>1934.96</v>
      </c>
      <c r="N65" s="63">
        <v>2542</v>
      </c>
      <c r="O65" s="113">
        <v>24897.16</v>
      </c>
      <c r="P65" s="63">
        <v>711</v>
      </c>
      <c r="Q65" s="113">
        <v>362.02</v>
      </c>
      <c r="R65" s="63">
        <f t="shared" si="2"/>
        <v>52699</v>
      </c>
      <c r="S65" s="113">
        <f>+I65+K65+M65+O65+Q65</f>
        <v>102022.65000000001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36783</v>
      </c>
      <c r="I66" s="115">
        <v>60819.85</v>
      </c>
      <c r="J66" s="114">
        <v>11905</v>
      </c>
      <c r="K66" s="115">
        <v>14008.66</v>
      </c>
      <c r="L66" s="114">
        <v>758</v>
      </c>
      <c r="M66" s="115">
        <v>1934.96</v>
      </c>
      <c r="N66" s="114">
        <v>2542</v>
      </c>
      <c r="O66" s="115">
        <v>24897.16</v>
      </c>
      <c r="P66" s="114">
        <v>711</v>
      </c>
      <c r="Q66" s="115">
        <v>362.02</v>
      </c>
      <c r="R66" s="114">
        <f t="shared" si="2"/>
        <v>52699</v>
      </c>
      <c r="S66" s="115">
        <f>SUM(S65)</f>
        <v>102022.65000000001</v>
      </c>
    </row>
    <row r="67" spans="1:19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4</v>
      </c>
      <c r="I67" s="113">
        <v>10.73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4</v>
      </c>
      <c r="S67" s="113">
        <f t="shared" ref="S67:S69" si="4">+I67+K67+M67+O67+Q67</f>
        <v>10.73</v>
      </c>
    </row>
    <row r="68" spans="1:19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31</v>
      </c>
      <c r="I68" s="113">
        <v>33.89</v>
      </c>
      <c r="J68" s="63">
        <v>8</v>
      </c>
      <c r="K68" s="113">
        <v>9.65</v>
      </c>
      <c r="L68" s="63">
        <v>1</v>
      </c>
      <c r="M68" s="113">
        <v>7.46</v>
      </c>
      <c r="N68" s="63">
        <v>4</v>
      </c>
      <c r="O68" s="113">
        <v>19.46</v>
      </c>
      <c r="P68" s="63">
        <v>0</v>
      </c>
      <c r="Q68" s="113">
        <v>0</v>
      </c>
      <c r="R68" s="63">
        <f t="shared" si="3"/>
        <v>44</v>
      </c>
      <c r="S68" s="113">
        <f t="shared" si="4"/>
        <v>70.460000000000008</v>
      </c>
    </row>
    <row r="69" spans="1:19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8</v>
      </c>
      <c r="I69" s="113">
        <v>8.83</v>
      </c>
      <c r="J69" s="63">
        <v>5</v>
      </c>
      <c r="K69" s="113">
        <v>5.79</v>
      </c>
      <c r="L69" s="63">
        <v>2</v>
      </c>
      <c r="M69" s="113">
        <v>5.83</v>
      </c>
      <c r="N69" s="63">
        <v>5</v>
      </c>
      <c r="O69" s="113">
        <v>13.67</v>
      </c>
      <c r="P69" s="63">
        <v>0</v>
      </c>
      <c r="Q69" s="113">
        <v>0</v>
      </c>
      <c r="R69" s="63">
        <f t="shared" si="3"/>
        <v>20</v>
      </c>
      <c r="S69" s="113">
        <f t="shared" si="4"/>
        <v>34.120000000000005</v>
      </c>
    </row>
    <row r="70" spans="1:19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43</v>
      </c>
      <c r="I70" s="115">
        <v>53.45</v>
      </c>
      <c r="J70" s="114">
        <v>13</v>
      </c>
      <c r="K70" s="115">
        <v>15.44</v>
      </c>
      <c r="L70" s="114">
        <v>3</v>
      </c>
      <c r="M70" s="115">
        <v>13.29</v>
      </c>
      <c r="N70" s="114">
        <v>9</v>
      </c>
      <c r="O70" s="115">
        <v>33.130000000000003</v>
      </c>
      <c r="P70" s="114">
        <v>0</v>
      </c>
      <c r="Q70" s="115">
        <v>0</v>
      </c>
      <c r="R70" s="114">
        <f t="shared" si="3"/>
        <v>68</v>
      </c>
      <c r="S70" s="115">
        <f>SUM(S67:S69)</f>
        <v>115.31000000000002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1</v>
      </c>
      <c r="O71" s="113">
        <v>0.13</v>
      </c>
      <c r="P71" s="63">
        <v>0</v>
      </c>
      <c r="Q71" s="113">
        <v>0</v>
      </c>
      <c r="R71" s="63">
        <f t="shared" si="2"/>
        <v>1</v>
      </c>
      <c r="S71" s="113">
        <f t="shared" si="2"/>
        <v>0.13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2</v>
      </c>
      <c r="K72" s="113">
        <v>0.27</v>
      </c>
      <c r="L72" s="63">
        <v>0</v>
      </c>
      <c r="M72" s="113">
        <v>0</v>
      </c>
      <c r="N72" s="63">
        <v>1</v>
      </c>
      <c r="O72" s="113">
        <v>0.01</v>
      </c>
      <c r="P72" s="63">
        <v>0</v>
      </c>
      <c r="Q72" s="113">
        <v>0</v>
      </c>
      <c r="R72" s="63">
        <f t="shared" si="2"/>
        <v>3</v>
      </c>
      <c r="S72" s="113">
        <f t="shared" si="2"/>
        <v>0.28000000000000003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5</v>
      </c>
      <c r="I73" s="113">
        <v>11.23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5</v>
      </c>
      <c r="S73" s="113">
        <f t="shared" si="2"/>
        <v>11.23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1</v>
      </c>
      <c r="O74" s="113">
        <v>0.22</v>
      </c>
      <c r="P74" s="63">
        <v>0</v>
      </c>
      <c r="Q74" s="113">
        <v>0</v>
      </c>
      <c r="R74" s="63">
        <f t="shared" si="2"/>
        <v>1</v>
      </c>
      <c r="S74" s="113">
        <f t="shared" si="2"/>
        <v>0.22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95</v>
      </c>
      <c r="I76" s="113">
        <v>40.630000000000003</v>
      </c>
      <c r="J76" s="63">
        <v>45</v>
      </c>
      <c r="K76" s="113">
        <v>47.41</v>
      </c>
      <c r="L76" s="63">
        <v>1</v>
      </c>
      <c r="M76" s="113">
        <v>3.01</v>
      </c>
      <c r="N76" s="63">
        <v>15</v>
      </c>
      <c r="O76" s="113">
        <v>19.07</v>
      </c>
      <c r="P76" s="63">
        <v>4</v>
      </c>
      <c r="Q76" s="113">
        <v>2.67</v>
      </c>
      <c r="R76" s="63">
        <f t="shared" si="2"/>
        <v>160</v>
      </c>
      <c r="S76" s="113">
        <f t="shared" si="2"/>
        <v>112.79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197</v>
      </c>
      <c r="I77" s="113">
        <v>49.42</v>
      </c>
      <c r="J77" s="63">
        <v>96</v>
      </c>
      <c r="K77" s="113">
        <v>20.05</v>
      </c>
      <c r="L77" s="63">
        <v>10</v>
      </c>
      <c r="M77" s="113">
        <v>1.66</v>
      </c>
      <c r="N77" s="63">
        <v>95</v>
      </c>
      <c r="O77" s="113">
        <v>643.4</v>
      </c>
      <c r="P77" s="63">
        <v>15</v>
      </c>
      <c r="Q77" s="113">
        <v>12.62</v>
      </c>
      <c r="R77" s="63">
        <f t="shared" si="2"/>
        <v>413</v>
      </c>
      <c r="S77" s="113">
        <f t="shared" si="2"/>
        <v>727.15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294</v>
      </c>
      <c r="I78" s="115">
        <v>101.28</v>
      </c>
      <c r="J78" s="114">
        <v>143</v>
      </c>
      <c r="K78" s="115">
        <v>67.73</v>
      </c>
      <c r="L78" s="114">
        <v>11</v>
      </c>
      <c r="M78" s="115">
        <v>4.67</v>
      </c>
      <c r="N78" s="114">
        <v>113</v>
      </c>
      <c r="O78" s="115">
        <v>662.83</v>
      </c>
      <c r="P78" s="114">
        <v>18</v>
      </c>
      <c r="Q78" s="115">
        <v>15.29</v>
      </c>
      <c r="R78" s="114">
        <f t="shared" si="2"/>
        <v>579</v>
      </c>
      <c r="S78" s="115">
        <f>SUM(S71:S77)</f>
        <v>851.8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539</v>
      </c>
      <c r="H81" s="114">
        <v>369</v>
      </c>
      <c r="I81" s="115">
        <v>64.81</v>
      </c>
      <c r="J81" s="114">
        <v>15</v>
      </c>
      <c r="K81" s="115">
        <v>2.04</v>
      </c>
      <c r="L81" s="114">
        <v>0</v>
      </c>
      <c r="M81" s="115">
        <v>0</v>
      </c>
      <c r="N81" s="114">
        <v>1</v>
      </c>
      <c r="O81" s="115">
        <v>0.01</v>
      </c>
      <c r="P81" s="114">
        <v>0</v>
      </c>
      <c r="Q81" s="115">
        <v>0</v>
      </c>
      <c r="R81" s="114">
        <f t="shared" si="2"/>
        <v>385</v>
      </c>
      <c r="S81" s="115">
        <f t="shared" si="2"/>
        <v>66.860000000000014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70917</v>
      </c>
      <c r="I82" s="118">
        <v>440811.62</v>
      </c>
      <c r="J82" s="117">
        <v>28138</v>
      </c>
      <c r="K82" s="118">
        <v>207047.04000000001</v>
      </c>
      <c r="L82" s="117">
        <v>2800</v>
      </c>
      <c r="M82" s="118">
        <v>119268.65</v>
      </c>
      <c r="N82" s="117">
        <v>20124</v>
      </c>
      <c r="O82" s="118">
        <v>1230499.8899999999</v>
      </c>
      <c r="P82" s="117">
        <v>4229</v>
      </c>
      <c r="Q82" s="118">
        <v>46300.15</v>
      </c>
      <c r="R82" s="117">
        <f t="shared" si="2"/>
        <v>126208</v>
      </c>
      <c r="S82" s="118">
        <f>+S78+S66+S64+S60+S58+S50+S48+S46+S32+S19+S10+S79+S80+S81+S70</f>
        <v>2043927.3500000003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0</v>
      </c>
      <c r="K83" s="113">
        <v>0</v>
      </c>
      <c r="L83" s="63">
        <v>123</v>
      </c>
      <c r="M83" s="113">
        <v>6016.43</v>
      </c>
      <c r="N83" s="63">
        <v>224</v>
      </c>
      <c r="O83" s="113">
        <v>7728.26</v>
      </c>
      <c r="P83" s="63">
        <v>1</v>
      </c>
      <c r="Q83" s="113">
        <v>117.2</v>
      </c>
      <c r="R83" s="63">
        <f t="shared" si="2"/>
        <v>348</v>
      </c>
      <c r="S83" s="113">
        <f t="shared" si="2"/>
        <v>13861.890000000001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8679</v>
      </c>
      <c r="I84" s="113">
        <v>12507.93</v>
      </c>
      <c r="J84" s="63">
        <v>5580</v>
      </c>
      <c r="K84" s="113">
        <v>8867.3700000000008</v>
      </c>
      <c r="L84" s="63">
        <v>210</v>
      </c>
      <c r="M84" s="113">
        <v>976.55</v>
      </c>
      <c r="N84" s="63">
        <v>1908</v>
      </c>
      <c r="O84" s="113">
        <v>27808.9</v>
      </c>
      <c r="P84" s="63">
        <v>322</v>
      </c>
      <c r="Q84" s="113">
        <v>1638.61</v>
      </c>
      <c r="R84" s="63">
        <f t="shared" si="2"/>
        <v>16699</v>
      </c>
      <c r="S84" s="113">
        <f t="shared" si="2"/>
        <v>51799.360000000001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7305</v>
      </c>
      <c r="I85" s="113">
        <v>7754.7</v>
      </c>
      <c r="J85" s="63">
        <v>2438</v>
      </c>
      <c r="K85" s="113">
        <v>4814.8999999999996</v>
      </c>
      <c r="L85" s="63">
        <v>1</v>
      </c>
      <c r="M85" s="113">
        <v>1.32</v>
      </c>
      <c r="N85" s="63">
        <v>20</v>
      </c>
      <c r="O85" s="113">
        <v>90.36</v>
      </c>
      <c r="P85" s="63">
        <v>4</v>
      </c>
      <c r="Q85" s="113">
        <v>2.5</v>
      </c>
      <c r="R85" s="63">
        <f t="shared" si="2"/>
        <v>9768</v>
      </c>
      <c r="S85" s="113">
        <f t="shared" si="2"/>
        <v>12663.779999999999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233</v>
      </c>
      <c r="I86" s="113">
        <v>146.97999999999999</v>
      </c>
      <c r="J86" s="63">
        <v>44</v>
      </c>
      <c r="K86" s="113">
        <v>42.84</v>
      </c>
      <c r="L86" s="63">
        <v>28</v>
      </c>
      <c r="M86" s="113">
        <v>170.37</v>
      </c>
      <c r="N86" s="63">
        <v>891</v>
      </c>
      <c r="O86" s="113">
        <v>13697.95</v>
      </c>
      <c r="P86" s="63">
        <v>96</v>
      </c>
      <c r="Q86" s="113">
        <v>222.04</v>
      </c>
      <c r="R86" s="63">
        <f t="shared" si="2"/>
        <v>1292</v>
      </c>
      <c r="S86" s="113">
        <f t="shared" si="2"/>
        <v>14280.180000000002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19634</v>
      </c>
      <c r="I87" s="113">
        <v>15022.83</v>
      </c>
      <c r="J87" s="63">
        <v>9346</v>
      </c>
      <c r="K87" s="113">
        <v>10049.370000000001</v>
      </c>
      <c r="L87" s="63">
        <v>298</v>
      </c>
      <c r="M87" s="113">
        <v>7924.81</v>
      </c>
      <c r="N87" s="63">
        <v>414</v>
      </c>
      <c r="O87" s="113">
        <v>13650.99</v>
      </c>
      <c r="P87" s="63">
        <v>49</v>
      </c>
      <c r="Q87" s="113">
        <v>67.650000000000006</v>
      </c>
      <c r="R87" s="63">
        <f t="shared" si="2"/>
        <v>29741</v>
      </c>
      <c r="S87" s="113">
        <f t="shared" si="2"/>
        <v>46715.65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1290</v>
      </c>
      <c r="I88" s="113">
        <v>1616.95</v>
      </c>
      <c r="J88" s="63">
        <v>1255</v>
      </c>
      <c r="K88" s="113">
        <v>2592.37</v>
      </c>
      <c r="L88" s="63">
        <v>71</v>
      </c>
      <c r="M88" s="113">
        <v>604.35</v>
      </c>
      <c r="N88" s="63">
        <v>487</v>
      </c>
      <c r="O88" s="113">
        <v>4838.3</v>
      </c>
      <c r="P88" s="63">
        <v>4</v>
      </c>
      <c r="Q88" s="113">
        <v>5.88</v>
      </c>
      <c r="R88" s="63">
        <f t="shared" si="2"/>
        <v>3107</v>
      </c>
      <c r="S88" s="113">
        <f t="shared" si="2"/>
        <v>9657.85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2245</v>
      </c>
      <c r="I89" s="113">
        <v>2371.13</v>
      </c>
      <c r="J89" s="63">
        <v>458</v>
      </c>
      <c r="K89" s="113">
        <v>624.41999999999996</v>
      </c>
      <c r="L89" s="63">
        <v>55</v>
      </c>
      <c r="M89" s="113">
        <v>443.07</v>
      </c>
      <c r="N89" s="63">
        <v>1063</v>
      </c>
      <c r="O89" s="113">
        <v>20384.310000000001</v>
      </c>
      <c r="P89" s="63">
        <v>95</v>
      </c>
      <c r="Q89" s="113">
        <v>230.41</v>
      </c>
      <c r="R89" s="63">
        <f t="shared" si="2"/>
        <v>3916</v>
      </c>
      <c r="S89" s="113">
        <f t="shared" si="2"/>
        <v>24053.34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1</v>
      </c>
      <c r="K90" s="113">
        <v>0.04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1</v>
      </c>
      <c r="S90" s="113">
        <f t="shared" si="2"/>
        <v>0.04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256</v>
      </c>
      <c r="I91" s="113">
        <v>371.95</v>
      </c>
      <c r="J91" s="63">
        <v>106</v>
      </c>
      <c r="K91" s="113">
        <v>660.08</v>
      </c>
      <c r="L91" s="63">
        <v>11</v>
      </c>
      <c r="M91" s="113">
        <v>48.68</v>
      </c>
      <c r="N91" s="63">
        <v>712</v>
      </c>
      <c r="O91" s="113">
        <v>12148.16</v>
      </c>
      <c r="P91" s="63">
        <v>18</v>
      </c>
      <c r="Q91" s="113">
        <v>51.83</v>
      </c>
      <c r="R91" s="63">
        <f t="shared" si="2"/>
        <v>1103</v>
      </c>
      <c r="S91" s="113">
        <f t="shared" si="2"/>
        <v>13280.699999999999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1151</v>
      </c>
      <c r="I92" s="113">
        <v>854.16</v>
      </c>
      <c r="J92" s="63">
        <v>398</v>
      </c>
      <c r="K92" s="113">
        <v>373.53</v>
      </c>
      <c r="L92" s="63">
        <v>15</v>
      </c>
      <c r="M92" s="113">
        <v>15.74</v>
      </c>
      <c r="N92" s="63">
        <v>25</v>
      </c>
      <c r="O92" s="113">
        <v>62.69</v>
      </c>
      <c r="P92" s="63">
        <v>138</v>
      </c>
      <c r="Q92" s="113">
        <v>184.88</v>
      </c>
      <c r="R92" s="63">
        <f t="shared" si="2"/>
        <v>1727</v>
      </c>
      <c r="S92" s="113">
        <f t="shared" si="2"/>
        <v>1491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29875</v>
      </c>
      <c r="I93" s="115">
        <v>40646.629999999997</v>
      </c>
      <c r="J93" s="114">
        <v>14155</v>
      </c>
      <c r="K93" s="115">
        <v>28024.92</v>
      </c>
      <c r="L93" s="114">
        <v>665</v>
      </c>
      <c r="M93" s="115">
        <v>16201.32</v>
      </c>
      <c r="N93" s="114">
        <v>4024</v>
      </c>
      <c r="O93" s="115">
        <v>100409.92</v>
      </c>
      <c r="P93" s="114">
        <v>614</v>
      </c>
      <c r="Q93" s="115">
        <v>2521</v>
      </c>
      <c r="R93" s="114">
        <f t="shared" si="2"/>
        <v>49333</v>
      </c>
      <c r="S93" s="115">
        <f>SUM(S83:S92)</f>
        <v>187803.79000000004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117</v>
      </c>
      <c r="I94" s="113">
        <v>63.88</v>
      </c>
      <c r="J94" s="63">
        <v>35</v>
      </c>
      <c r="K94" s="113">
        <v>44.61</v>
      </c>
      <c r="L94" s="63">
        <v>1</v>
      </c>
      <c r="M94" s="113">
        <v>0.04</v>
      </c>
      <c r="N94" s="63">
        <v>10</v>
      </c>
      <c r="O94" s="113">
        <v>139.97</v>
      </c>
      <c r="P94" s="63">
        <v>3</v>
      </c>
      <c r="Q94" s="113">
        <v>13.11</v>
      </c>
      <c r="R94" s="63">
        <f t="shared" ref="R94:S126" si="5">+H94+J94+L94+N94+P94</f>
        <v>166</v>
      </c>
      <c r="S94" s="113">
        <f>+I94+K94+M94+O94+Q94</f>
        <v>261.61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117</v>
      </c>
      <c r="I95" s="115">
        <v>63.88</v>
      </c>
      <c r="J95" s="114">
        <v>35</v>
      </c>
      <c r="K95" s="115">
        <v>44.61</v>
      </c>
      <c r="L95" s="114">
        <v>1</v>
      </c>
      <c r="M95" s="115">
        <v>0.04</v>
      </c>
      <c r="N95" s="114">
        <v>10</v>
      </c>
      <c r="O95" s="115">
        <v>139.97</v>
      </c>
      <c r="P95" s="114">
        <v>3</v>
      </c>
      <c r="Q95" s="115">
        <v>13.11</v>
      </c>
      <c r="R95" s="114">
        <f t="shared" si="5"/>
        <v>166</v>
      </c>
      <c r="S95" s="115">
        <f>SUM(S94)</f>
        <v>261.61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1251</v>
      </c>
      <c r="I96" s="113">
        <v>1253.93</v>
      </c>
      <c r="J96" s="63">
        <v>650</v>
      </c>
      <c r="K96" s="113">
        <v>1110.5899999999999</v>
      </c>
      <c r="L96" s="63">
        <v>123</v>
      </c>
      <c r="M96" s="113">
        <v>1086.29</v>
      </c>
      <c r="N96" s="63">
        <v>581</v>
      </c>
      <c r="O96" s="113">
        <v>9325.1299999999992</v>
      </c>
      <c r="P96" s="63">
        <v>6</v>
      </c>
      <c r="Q96" s="113">
        <v>4.8</v>
      </c>
      <c r="R96" s="63">
        <f t="shared" si="5"/>
        <v>2611</v>
      </c>
      <c r="S96" s="113">
        <f t="shared" si="5"/>
        <v>12780.739999999998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6305</v>
      </c>
      <c r="I98" s="113">
        <v>7334.57</v>
      </c>
      <c r="J98" s="63">
        <v>4581</v>
      </c>
      <c r="K98" s="113">
        <v>14074.95</v>
      </c>
      <c r="L98" s="63">
        <v>355</v>
      </c>
      <c r="M98" s="113">
        <v>2477.3000000000002</v>
      </c>
      <c r="N98" s="63">
        <v>4072</v>
      </c>
      <c r="O98" s="113">
        <v>76662.27</v>
      </c>
      <c r="P98" s="63">
        <v>63</v>
      </c>
      <c r="Q98" s="113">
        <v>356.43</v>
      </c>
      <c r="R98" s="63">
        <f t="shared" si="5"/>
        <v>15376</v>
      </c>
      <c r="S98" s="113">
        <f t="shared" si="5"/>
        <v>100905.51999999999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2</v>
      </c>
      <c r="K99" s="113">
        <v>0.44</v>
      </c>
      <c r="L99" s="63">
        <v>1</v>
      </c>
      <c r="M99" s="113">
        <v>3.84</v>
      </c>
      <c r="N99" s="63">
        <v>1</v>
      </c>
      <c r="O99" s="113">
        <v>0.6</v>
      </c>
      <c r="P99" s="63">
        <v>5</v>
      </c>
      <c r="Q99" s="113">
        <v>5.91</v>
      </c>
      <c r="R99" s="63">
        <f t="shared" si="5"/>
        <v>9</v>
      </c>
      <c r="S99" s="113">
        <f t="shared" si="5"/>
        <v>10.79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53</v>
      </c>
      <c r="I100" s="113">
        <v>19.55</v>
      </c>
      <c r="J100" s="63">
        <v>17</v>
      </c>
      <c r="K100" s="113">
        <v>17.02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70</v>
      </c>
      <c r="S100" s="113">
        <f t="shared" si="5"/>
        <v>36.57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18562</v>
      </c>
      <c r="I101" s="113">
        <v>20613.84</v>
      </c>
      <c r="J101" s="63">
        <v>11442</v>
      </c>
      <c r="K101" s="113">
        <v>48708.75</v>
      </c>
      <c r="L101" s="63">
        <v>1609</v>
      </c>
      <c r="M101" s="113">
        <v>13582.38</v>
      </c>
      <c r="N101" s="63">
        <v>11194</v>
      </c>
      <c r="O101" s="113">
        <v>315312.36</v>
      </c>
      <c r="P101" s="63">
        <v>1960</v>
      </c>
      <c r="Q101" s="113">
        <v>8671.99</v>
      </c>
      <c r="R101" s="63">
        <f t="shared" si="5"/>
        <v>44767</v>
      </c>
      <c r="S101" s="113">
        <f t="shared" si="5"/>
        <v>406889.31999999995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1</v>
      </c>
      <c r="I102" s="113">
        <v>0.13</v>
      </c>
      <c r="J102" s="63">
        <v>5</v>
      </c>
      <c r="K102" s="113">
        <v>24.42</v>
      </c>
      <c r="L102" s="63">
        <v>2</v>
      </c>
      <c r="M102" s="113">
        <v>2.82</v>
      </c>
      <c r="N102" s="63">
        <v>3</v>
      </c>
      <c r="O102" s="113">
        <v>79.06</v>
      </c>
      <c r="P102" s="63">
        <v>0</v>
      </c>
      <c r="Q102" s="113">
        <v>0</v>
      </c>
      <c r="R102" s="63">
        <f t="shared" si="5"/>
        <v>11</v>
      </c>
      <c r="S102" s="113">
        <f t="shared" si="5"/>
        <v>106.43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23867</v>
      </c>
      <c r="I103" s="115">
        <v>29222.02</v>
      </c>
      <c r="J103" s="114">
        <v>14245</v>
      </c>
      <c r="K103" s="115">
        <v>63936.17</v>
      </c>
      <c r="L103" s="114">
        <v>1828</v>
      </c>
      <c r="M103" s="115">
        <v>17152.63</v>
      </c>
      <c r="N103" s="114">
        <v>12487</v>
      </c>
      <c r="O103" s="115">
        <v>401379.42</v>
      </c>
      <c r="P103" s="114">
        <v>1983</v>
      </c>
      <c r="Q103" s="115">
        <v>9039.1299999999992</v>
      </c>
      <c r="R103" s="114">
        <f t="shared" si="5"/>
        <v>54410</v>
      </c>
      <c r="S103" s="115">
        <f>SUM(S96:S102)</f>
        <v>520729.36999999994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3355</v>
      </c>
      <c r="I104" s="113">
        <v>2358.2800000000002</v>
      </c>
      <c r="J104" s="63">
        <v>967</v>
      </c>
      <c r="K104" s="113">
        <v>249.51</v>
      </c>
      <c r="L104" s="63">
        <v>17</v>
      </c>
      <c r="M104" s="113">
        <v>135.87</v>
      </c>
      <c r="N104" s="63">
        <v>402</v>
      </c>
      <c r="O104" s="113">
        <v>4101.1000000000004</v>
      </c>
      <c r="P104" s="63">
        <v>6</v>
      </c>
      <c r="Q104" s="113">
        <v>14.95</v>
      </c>
      <c r="R104" s="63">
        <f t="shared" si="5"/>
        <v>4747</v>
      </c>
      <c r="S104" s="113">
        <f t="shared" si="5"/>
        <v>6859.71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3</v>
      </c>
      <c r="I105" s="113">
        <v>0.66</v>
      </c>
      <c r="J105" s="63">
        <v>3</v>
      </c>
      <c r="K105" s="113">
        <v>0.57999999999999996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6</v>
      </c>
      <c r="S105" s="113">
        <f t="shared" si="5"/>
        <v>1.24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50</v>
      </c>
      <c r="I106" s="113">
        <v>3.81</v>
      </c>
      <c r="J106" s="63">
        <v>23</v>
      </c>
      <c r="K106" s="113">
        <v>11.61</v>
      </c>
      <c r="L106" s="63">
        <v>1</v>
      </c>
      <c r="M106" s="113">
        <v>10.6</v>
      </c>
      <c r="N106" s="63">
        <v>3</v>
      </c>
      <c r="O106" s="113">
        <v>1.63</v>
      </c>
      <c r="P106" s="63">
        <v>2</v>
      </c>
      <c r="Q106" s="113">
        <v>0.51</v>
      </c>
      <c r="R106" s="63">
        <f t="shared" si="5"/>
        <v>79</v>
      </c>
      <c r="S106" s="113">
        <f t="shared" si="5"/>
        <v>28.16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8</v>
      </c>
      <c r="I107" s="113">
        <v>4.41</v>
      </c>
      <c r="J107" s="63">
        <v>19</v>
      </c>
      <c r="K107" s="113">
        <v>1.2</v>
      </c>
      <c r="L107" s="63">
        <v>0</v>
      </c>
      <c r="M107" s="113">
        <v>0</v>
      </c>
      <c r="N107" s="63">
        <v>22</v>
      </c>
      <c r="O107" s="113">
        <v>557.73</v>
      </c>
      <c r="P107" s="63">
        <v>0</v>
      </c>
      <c r="Q107" s="113">
        <v>0</v>
      </c>
      <c r="R107" s="63">
        <f t="shared" si="5"/>
        <v>49</v>
      </c>
      <c r="S107" s="113">
        <f t="shared" si="5"/>
        <v>563.34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1</v>
      </c>
      <c r="I108" s="113">
        <v>0.24</v>
      </c>
      <c r="J108" s="63">
        <v>7</v>
      </c>
      <c r="K108" s="113">
        <v>1.82</v>
      </c>
      <c r="L108" s="63">
        <v>1</v>
      </c>
      <c r="M108" s="113">
        <v>7.99</v>
      </c>
      <c r="N108" s="63">
        <v>2</v>
      </c>
      <c r="O108" s="113">
        <v>19.2</v>
      </c>
      <c r="P108" s="63">
        <v>0</v>
      </c>
      <c r="Q108" s="113">
        <v>0</v>
      </c>
      <c r="R108" s="63">
        <f t="shared" si="5"/>
        <v>11</v>
      </c>
      <c r="S108" s="113">
        <f t="shared" si="5"/>
        <v>29.25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13432</v>
      </c>
      <c r="I109" s="113">
        <v>1781.08</v>
      </c>
      <c r="J109" s="63">
        <v>5116</v>
      </c>
      <c r="K109" s="113">
        <v>649.11</v>
      </c>
      <c r="L109" s="63">
        <v>66</v>
      </c>
      <c r="M109" s="113">
        <v>394.41</v>
      </c>
      <c r="N109" s="63">
        <v>34</v>
      </c>
      <c r="O109" s="113">
        <v>91.68</v>
      </c>
      <c r="P109" s="63">
        <v>21</v>
      </c>
      <c r="Q109" s="113">
        <v>2.52</v>
      </c>
      <c r="R109" s="63">
        <f t="shared" si="5"/>
        <v>18669</v>
      </c>
      <c r="S109" s="113">
        <f t="shared" si="5"/>
        <v>2918.7999999999997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25</v>
      </c>
      <c r="I110" s="113">
        <v>10.64</v>
      </c>
      <c r="J110" s="63">
        <v>17</v>
      </c>
      <c r="K110" s="113">
        <v>17.93</v>
      </c>
      <c r="L110" s="63">
        <v>15</v>
      </c>
      <c r="M110" s="113">
        <v>90.21</v>
      </c>
      <c r="N110" s="63">
        <v>41</v>
      </c>
      <c r="O110" s="113">
        <v>377.13</v>
      </c>
      <c r="P110" s="63">
        <v>8</v>
      </c>
      <c r="Q110" s="113">
        <v>14.82</v>
      </c>
      <c r="R110" s="63">
        <f t="shared" si="5"/>
        <v>106</v>
      </c>
      <c r="S110" s="113">
        <f t="shared" si="5"/>
        <v>510.72999999999996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10</v>
      </c>
      <c r="I111" s="113">
        <v>1.7</v>
      </c>
      <c r="J111" s="63">
        <v>2</v>
      </c>
      <c r="K111" s="113">
        <v>3.2</v>
      </c>
      <c r="L111" s="63">
        <v>4</v>
      </c>
      <c r="M111" s="113">
        <v>6.6</v>
      </c>
      <c r="N111" s="63">
        <v>1</v>
      </c>
      <c r="O111" s="113">
        <v>1.92</v>
      </c>
      <c r="P111" s="63">
        <v>1</v>
      </c>
      <c r="Q111" s="113">
        <v>7.0000000000000007E-2</v>
      </c>
      <c r="R111" s="63">
        <f t="shared" si="5"/>
        <v>18</v>
      </c>
      <c r="S111" s="113">
        <f t="shared" si="5"/>
        <v>13.49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77</v>
      </c>
      <c r="I112" s="113">
        <v>9.6999999999999993</v>
      </c>
      <c r="J112" s="63">
        <v>88</v>
      </c>
      <c r="K112" s="113">
        <v>50.94</v>
      </c>
      <c r="L112" s="63">
        <v>0</v>
      </c>
      <c r="M112" s="113">
        <v>0</v>
      </c>
      <c r="N112" s="63">
        <v>2</v>
      </c>
      <c r="O112" s="113">
        <v>36.840000000000003</v>
      </c>
      <c r="P112" s="63">
        <v>0</v>
      </c>
      <c r="Q112" s="113">
        <v>0</v>
      </c>
      <c r="R112" s="63">
        <f t="shared" si="5"/>
        <v>167</v>
      </c>
      <c r="S112" s="113">
        <f t="shared" si="5"/>
        <v>97.48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114</v>
      </c>
      <c r="I113" s="113">
        <v>13.99</v>
      </c>
      <c r="J113" s="63">
        <v>62</v>
      </c>
      <c r="K113" s="113">
        <v>3.28</v>
      </c>
      <c r="L113" s="63">
        <v>7</v>
      </c>
      <c r="M113" s="113">
        <v>16.309999999999999</v>
      </c>
      <c r="N113" s="63">
        <v>17</v>
      </c>
      <c r="O113" s="113">
        <v>241.29</v>
      </c>
      <c r="P113" s="63">
        <v>2</v>
      </c>
      <c r="Q113" s="113">
        <v>3.11</v>
      </c>
      <c r="R113" s="63">
        <f t="shared" si="5"/>
        <v>202</v>
      </c>
      <c r="S113" s="113">
        <f t="shared" si="5"/>
        <v>277.98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7</v>
      </c>
      <c r="I114" s="113">
        <v>0.31</v>
      </c>
      <c r="J114" s="63">
        <v>3</v>
      </c>
      <c r="K114" s="113">
        <v>0.42</v>
      </c>
      <c r="L114" s="63">
        <v>11</v>
      </c>
      <c r="M114" s="113">
        <v>83.88</v>
      </c>
      <c r="N114" s="63">
        <v>6</v>
      </c>
      <c r="O114" s="113">
        <v>237.73</v>
      </c>
      <c r="P114" s="63">
        <v>0</v>
      </c>
      <c r="Q114" s="113">
        <v>0</v>
      </c>
      <c r="R114" s="63">
        <f t="shared" si="5"/>
        <v>27</v>
      </c>
      <c r="S114" s="113">
        <f t="shared" si="5"/>
        <v>322.33999999999997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2</v>
      </c>
      <c r="I115" s="113">
        <v>0.49</v>
      </c>
      <c r="J115" s="63">
        <v>0</v>
      </c>
      <c r="K115" s="113">
        <v>0</v>
      </c>
      <c r="L115" s="63">
        <v>0</v>
      </c>
      <c r="M115" s="113">
        <v>0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5"/>
        <v>2</v>
      </c>
      <c r="S115" s="113">
        <f t="shared" si="5"/>
        <v>0.49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11</v>
      </c>
      <c r="I116" s="113">
        <v>1.41</v>
      </c>
      <c r="J116" s="63">
        <v>7</v>
      </c>
      <c r="K116" s="113">
        <v>4.34</v>
      </c>
      <c r="L116" s="63">
        <v>7</v>
      </c>
      <c r="M116" s="113">
        <v>31.31</v>
      </c>
      <c r="N116" s="63">
        <v>6</v>
      </c>
      <c r="O116" s="113">
        <v>9.9</v>
      </c>
      <c r="P116" s="63">
        <v>1</v>
      </c>
      <c r="Q116" s="113">
        <v>7.0000000000000007E-2</v>
      </c>
      <c r="R116" s="63">
        <f t="shared" si="5"/>
        <v>32</v>
      </c>
      <c r="S116" s="113">
        <f t="shared" si="5"/>
        <v>47.03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126</v>
      </c>
      <c r="I117" s="113">
        <v>15.25</v>
      </c>
      <c r="J117" s="63">
        <v>55</v>
      </c>
      <c r="K117" s="113">
        <v>3.08</v>
      </c>
      <c r="L117" s="63">
        <v>9</v>
      </c>
      <c r="M117" s="113">
        <v>43.92</v>
      </c>
      <c r="N117" s="63">
        <v>13</v>
      </c>
      <c r="O117" s="113">
        <v>171.13</v>
      </c>
      <c r="P117" s="63">
        <v>4</v>
      </c>
      <c r="Q117" s="113">
        <v>1.24</v>
      </c>
      <c r="R117" s="63">
        <f t="shared" si="5"/>
        <v>207</v>
      </c>
      <c r="S117" s="113">
        <f t="shared" si="5"/>
        <v>234.62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2</v>
      </c>
      <c r="I118" s="113">
        <v>0.45</v>
      </c>
      <c r="J118" s="63">
        <v>2</v>
      </c>
      <c r="K118" s="113">
        <v>0.12</v>
      </c>
      <c r="L118" s="63">
        <v>1</v>
      </c>
      <c r="M118" s="113">
        <v>16.41</v>
      </c>
      <c r="N118" s="63">
        <v>1</v>
      </c>
      <c r="O118" s="113">
        <v>4.72</v>
      </c>
      <c r="P118" s="63">
        <v>0</v>
      </c>
      <c r="Q118" s="113">
        <v>0</v>
      </c>
      <c r="R118" s="63">
        <f t="shared" si="5"/>
        <v>6</v>
      </c>
      <c r="S118" s="113">
        <f t="shared" si="5"/>
        <v>21.7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81</v>
      </c>
      <c r="I119" s="113">
        <v>12.7</v>
      </c>
      <c r="J119" s="63">
        <v>69</v>
      </c>
      <c r="K119" s="113">
        <v>31.94</v>
      </c>
      <c r="L119" s="63">
        <v>10</v>
      </c>
      <c r="M119" s="113">
        <v>43.97</v>
      </c>
      <c r="N119" s="63">
        <v>36</v>
      </c>
      <c r="O119" s="113">
        <v>185.06</v>
      </c>
      <c r="P119" s="63">
        <v>8</v>
      </c>
      <c r="Q119" s="113">
        <v>2.4700000000000002</v>
      </c>
      <c r="R119" s="63">
        <f t="shared" si="5"/>
        <v>204</v>
      </c>
      <c r="S119" s="113">
        <f t="shared" si="5"/>
        <v>276.14000000000004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149</v>
      </c>
      <c r="I120" s="113">
        <v>40.17</v>
      </c>
      <c r="J120" s="63">
        <v>40</v>
      </c>
      <c r="K120" s="113">
        <v>11.91</v>
      </c>
      <c r="L120" s="63">
        <v>10</v>
      </c>
      <c r="M120" s="113">
        <v>67.7</v>
      </c>
      <c r="N120" s="63">
        <v>138</v>
      </c>
      <c r="O120" s="113">
        <v>1566.77</v>
      </c>
      <c r="P120" s="63">
        <v>6</v>
      </c>
      <c r="Q120" s="113">
        <v>6.25</v>
      </c>
      <c r="R120" s="63">
        <f t="shared" si="5"/>
        <v>343</v>
      </c>
      <c r="S120" s="113">
        <f t="shared" si="5"/>
        <v>1692.8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14</v>
      </c>
      <c r="I121" s="113">
        <v>2.73</v>
      </c>
      <c r="J121" s="63">
        <v>6</v>
      </c>
      <c r="K121" s="113">
        <v>0.83</v>
      </c>
      <c r="L121" s="63">
        <v>0</v>
      </c>
      <c r="M121" s="113">
        <v>0</v>
      </c>
      <c r="N121" s="63">
        <v>7</v>
      </c>
      <c r="O121" s="113">
        <v>42.62</v>
      </c>
      <c r="P121" s="63">
        <v>4</v>
      </c>
      <c r="Q121" s="113">
        <v>1.42</v>
      </c>
      <c r="R121" s="63">
        <f t="shared" si="5"/>
        <v>31</v>
      </c>
      <c r="S121" s="113">
        <f t="shared" si="5"/>
        <v>47.6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80</v>
      </c>
      <c r="I122" s="113">
        <v>44.82</v>
      </c>
      <c r="J122" s="63">
        <v>56</v>
      </c>
      <c r="K122" s="113">
        <v>26.5</v>
      </c>
      <c r="L122" s="63">
        <v>6</v>
      </c>
      <c r="M122" s="113">
        <v>6.58</v>
      </c>
      <c r="N122" s="63">
        <v>8</v>
      </c>
      <c r="O122" s="113">
        <v>3.66</v>
      </c>
      <c r="P122" s="63">
        <v>5</v>
      </c>
      <c r="Q122" s="113">
        <v>1.49</v>
      </c>
      <c r="R122" s="63">
        <f t="shared" si="5"/>
        <v>155</v>
      </c>
      <c r="S122" s="113">
        <f t="shared" si="5"/>
        <v>83.049999999999983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1</v>
      </c>
      <c r="I123" s="113">
        <v>0.34</v>
      </c>
      <c r="J123" s="63">
        <v>2</v>
      </c>
      <c r="K123" s="113">
        <v>1.95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3</v>
      </c>
      <c r="S123" s="113">
        <f t="shared" si="5"/>
        <v>2.29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168</v>
      </c>
      <c r="I124" s="113">
        <v>51.89</v>
      </c>
      <c r="J124" s="63">
        <v>5</v>
      </c>
      <c r="K124" s="113">
        <v>1.27</v>
      </c>
      <c r="L124" s="63">
        <v>1</v>
      </c>
      <c r="M124" s="113">
        <v>0.24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174</v>
      </c>
      <c r="S124" s="113">
        <f t="shared" si="5"/>
        <v>53.400000000000006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296</v>
      </c>
      <c r="I125" s="113">
        <v>114.39</v>
      </c>
      <c r="J125" s="63">
        <v>214</v>
      </c>
      <c r="K125" s="113">
        <v>357.88</v>
      </c>
      <c r="L125" s="63">
        <v>3</v>
      </c>
      <c r="M125" s="113">
        <v>20.28</v>
      </c>
      <c r="N125" s="63">
        <v>51</v>
      </c>
      <c r="O125" s="113">
        <v>966.01</v>
      </c>
      <c r="P125" s="63">
        <v>0</v>
      </c>
      <c r="Q125" s="113">
        <v>0</v>
      </c>
      <c r="R125" s="63">
        <f t="shared" si="5"/>
        <v>564</v>
      </c>
      <c r="S125" s="113">
        <f t="shared" si="5"/>
        <v>1458.56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4</v>
      </c>
      <c r="I126" s="113">
        <v>7.58</v>
      </c>
      <c r="J126" s="63">
        <v>4</v>
      </c>
      <c r="K126" s="113">
        <v>0.65</v>
      </c>
      <c r="L126" s="63">
        <v>0</v>
      </c>
      <c r="M126" s="113">
        <v>0</v>
      </c>
      <c r="N126" s="63">
        <v>2</v>
      </c>
      <c r="O126" s="113">
        <v>0.66</v>
      </c>
      <c r="P126" s="63">
        <v>1</v>
      </c>
      <c r="Q126" s="113">
        <v>0.06</v>
      </c>
      <c r="R126" s="63">
        <f t="shared" si="5"/>
        <v>11</v>
      </c>
      <c r="S126" s="113">
        <f t="shared" si="5"/>
        <v>8.9500000000000011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26</v>
      </c>
      <c r="I127" s="113">
        <v>7.18</v>
      </c>
      <c r="J127" s="63">
        <v>15</v>
      </c>
      <c r="K127" s="113">
        <v>4.92</v>
      </c>
      <c r="L127" s="63">
        <v>21</v>
      </c>
      <c r="M127" s="113">
        <v>116.42</v>
      </c>
      <c r="N127" s="63">
        <v>26</v>
      </c>
      <c r="O127" s="113">
        <v>144.08000000000001</v>
      </c>
      <c r="P127" s="63">
        <v>2</v>
      </c>
      <c r="Q127" s="113">
        <v>5.71</v>
      </c>
      <c r="R127" s="63">
        <f t="shared" ref="R127:S159" si="6">+H127+J127+L127+N127+P127</f>
        <v>90</v>
      </c>
      <c r="S127" s="113">
        <f t="shared" si="6"/>
        <v>278.31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1</v>
      </c>
      <c r="I128" s="113">
        <v>0.05</v>
      </c>
      <c r="J128" s="63">
        <v>0</v>
      </c>
      <c r="K128" s="113">
        <v>0</v>
      </c>
      <c r="L128" s="63">
        <v>0</v>
      </c>
      <c r="M128" s="113">
        <v>0</v>
      </c>
      <c r="N128" s="63">
        <v>1</v>
      </c>
      <c r="O128" s="113">
        <v>31.51</v>
      </c>
      <c r="P128" s="63">
        <v>0</v>
      </c>
      <c r="Q128" s="113">
        <v>0</v>
      </c>
      <c r="R128" s="63">
        <f t="shared" si="6"/>
        <v>2</v>
      </c>
      <c r="S128" s="113">
        <f t="shared" si="6"/>
        <v>31.560000000000002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2</v>
      </c>
      <c r="K130" s="113">
        <v>0.69</v>
      </c>
      <c r="L130" s="63">
        <v>1</v>
      </c>
      <c r="M130" s="113">
        <v>1.5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3</v>
      </c>
      <c r="S130" s="113">
        <f t="shared" si="6"/>
        <v>2.19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38</v>
      </c>
      <c r="I132" s="113">
        <v>10.68</v>
      </c>
      <c r="J132" s="63">
        <v>12</v>
      </c>
      <c r="K132" s="113">
        <v>1.81</v>
      </c>
      <c r="L132" s="63">
        <v>35</v>
      </c>
      <c r="M132" s="113">
        <v>980.36</v>
      </c>
      <c r="N132" s="63">
        <v>63</v>
      </c>
      <c r="O132" s="113">
        <v>1634.52</v>
      </c>
      <c r="P132" s="63">
        <v>13</v>
      </c>
      <c r="Q132" s="113">
        <v>11.94</v>
      </c>
      <c r="R132" s="63">
        <f t="shared" si="6"/>
        <v>161</v>
      </c>
      <c r="S132" s="113">
        <f t="shared" si="6"/>
        <v>2639.31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36614</v>
      </c>
      <c r="I133" s="113">
        <v>7361.65</v>
      </c>
      <c r="J133" s="63">
        <v>13051</v>
      </c>
      <c r="K133" s="113">
        <v>2710.64</v>
      </c>
      <c r="L133" s="63">
        <v>420</v>
      </c>
      <c r="M133" s="113">
        <v>221.26</v>
      </c>
      <c r="N133" s="63">
        <v>1683</v>
      </c>
      <c r="O133" s="113">
        <v>1241.97</v>
      </c>
      <c r="P133" s="63">
        <v>976</v>
      </c>
      <c r="Q133" s="113">
        <v>553.80999999999995</v>
      </c>
      <c r="R133" s="63">
        <f t="shared" si="6"/>
        <v>52744</v>
      </c>
      <c r="S133" s="113">
        <f t="shared" si="6"/>
        <v>12089.329999999998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42318</v>
      </c>
      <c r="I134" s="115">
        <v>11856.6</v>
      </c>
      <c r="J134" s="114">
        <v>14700</v>
      </c>
      <c r="K134" s="115">
        <v>4148.13</v>
      </c>
      <c r="L134" s="114">
        <v>545</v>
      </c>
      <c r="M134" s="115">
        <v>2295.8200000000002</v>
      </c>
      <c r="N134" s="114">
        <v>2303</v>
      </c>
      <c r="O134" s="115">
        <v>11668.86</v>
      </c>
      <c r="P134" s="114">
        <v>1008</v>
      </c>
      <c r="Q134" s="115">
        <v>620.44000000000005</v>
      </c>
      <c r="R134" s="114">
        <f t="shared" si="6"/>
        <v>60874</v>
      </c>
      <c r="S134" s="115">
        <f>SUM(S104:S133)</f>
        <v>30589.85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0</v>
      </c>
      <c r="S135" s="113">
        <f t="shared" si="6"/>
        <v>0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20</v>
      </c>
      <c r="I136" s="113">
        <v>35.799999999999997</v>
      </c>
      <c r="J136" s="63">
        <v>25</v>
      </c>
      <c r="K136" s="113">
        <v>88.72</v>
      </c>
      <c r="L136" s="63">
        <v>3</v>
      </c>
      <c r="M136" s="113">
        <v>41.72</v>
      </c>
      <c r="N136" s="63">
        <v>32</v>
      </c>
      <c r="O136" s="113">
        <v>423.6</v>
      </c>
      <c r="P136" s="63">
        <v>7</v>
      </c>
      <c r="Q136" s="113">
        <v>26.04</v>
      </c>
      <c r="R136" s="63">
        <f t="shared" si="6"/>
        <v>87</v>
      </c>
      <c r="S136" s="113">
        <f t="shared" si="6"/>
        <v>615.88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35</v>
      </c>
      <c r="I137" s="113">
        <v>2.41</v>
      </c>
      <c r="J137" s="63">
        <v>41</v>
      </c>
      <c r="K137" s="113">
        <v>141.47</v>
      </c>
      <c r="L137" s="63">
        <v>15</v>
      </c>
      <c r="M137" s="113">
        <v>186.14</v>
      </c>
      <c r="N137" s="63">
        <v>700</v>
      </c>
      <c r="O137" s="113">
        <v>9131.74</v>
      </c>
      <c r="P137" s="63">
        <v>14</v>
      </c>
      <c r="Q137" s="113">
        <v>25.74</v>
      </c>
      <c r="R137" s="63">
        <f t="shared" si="6"/>
        <v>805</v>
      </c>
      <c r="S137" s="113">
        <f t="shared" si="6"/>
        <v>9487.5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23</v>
      </c>
      <c r="I138" s="113">
        <v>30.81</v>
      </c>
      <c r="J138" s="63">
        <v>18</v>
      </c>
      <c r="K138" s="113">
        <v>49.19</v>
      </c>
      <c r="L138" s="63">
        <v>2</v>
      </c>
      <c r="M138" s="113">
        <v>3.52</v>
      </c>
      <c r="N138" s="63">
        <v>19</v>
      </c>
      <c r="O138" s="113">
        <v>198.89</v>
      </c>
      <c r="P138" s="63">
        <v>4</v>
      </c>
      <c r="Q138" s="113">
        <v>21.14</v>
      </c>
      <c r="R138" s="63">
        <f t="shared" si="6"/>
        <v>66</v>
      </c>
      <c r="S138" s="113">
        <f t="shared" si="6"/>
        <v>303.54999999999995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156</v>
      </c>
      <c r="I139" s="113">
        <v>10.61</v>
      </c>
      <c r="J139" s="63">
        <v>183</v>
      </c>
      <c r="K139" s="113">
        <v>26.99</v>
      </c>
      <c r="L139" s="63">
        <v>7</v>
      </c>
      <c r="M139" s="113">
        <v>7.33</v>
      </c>
      <c r="N139" s="63">
        <v>183</v>
      </c>
      <c r="O139" s="113">
        <v>1634.16</v>
      </c>
      <c r="P139" s="63">
        <v>43</v>
      </c>
      <c r="Q139" s="113">
        <v>16.77</v>
      </c>
      <c r="R139" s="63">
        <f t="shared" si="6"/>
        <v>572</v>
      </c>
      <c r="S139" s="113">
        <f t="shared" si="6"/>
        <v>1695.8600000000001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2867</v>
      </c>
      <c r="I140" s="113">
        <v>1053.68</v>
      </c>
      <c r="J140" s="63">
        <v>2649</v>
      </c>
      <c r="K140" s="113">
        <v>6772.32</v>
      </c>
      <c r="L140" s="63">
        <v>8</v>
      </c>
      <c r="M140" s="113">
        <v>11.75</v>
      </c>
      <c r="N140" s="63">
        <v>168</v>
      </c>
      <c r="O140" s="113">
        <v>1357.23</v>
      </c>
      <c r="P140" s="63">
        <v>3</v>
      </c>
      <c r="Q140" s="113">
        <v>1.61</v>
      </c>
      <c r="R140" s="63">
        <f t="shared" si="6"/>
        <v>5695</v>
      </c>
      <c r="S140" s="113">
        <f t="shared" si="6"/>
        <v>9196.59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216</v>
      </c>
      <c r="I141" s="113">
        <v>56.66</v>
      </c>
      <c r="J141" s="63">
        <v>433</v>
      </c>
      <c r="K141" s="113">
        <v>319.39999999999998</v>
      </c>
      <c r="L141" s="63">
        <v>12</v>
      </c>
      <c r="M141" s="113">
        <v>203.91</v>
      </c>
      <c r="N141" s="63">
        <v>313</v>
      </c>
      <c r="O141" s="113">
        <v>2314.5700000000002</v>
      </c>
      <c r="P141" s="63">
        <v>14</v>
      </c>
      <c r="Q141" s="113">
        <v>6.81</v>
      </c>
      <c r="R141" s="63">
        <f t="shared" si="6"/>
        <v>988</v>
      </c>
      <c r="S141" s="113">
        <f t="shared" si="6"/>
        <v>2901.35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66</v>
      </c>
      <c r="I142" s="113">
        <v>100.08</v>
      </c>
      <c r="J142" s="63">
        <v>58</v>
      </c>
      <c r="K142" s="113">
        <v>157.83000000000001</v>
      </c>
      <c r="L142" s="63">
        <v>20</v>
      </c>
      <c r="M142" s="113">
        <v>218.67</v>
      </c>
      <c r="N142" s="63">
        <v>65</v>
      </c>
      <c r="O142" s="113">
        <v>455.24</v>
      </c>
      <c r="P142" s="63">
        <v>7</v>
      </c>
      <c r="Q142" s="113">
        <v>7.3</v>
      </c>
      <c r="R142" s="63">
        <f t="shared" si="6"/>
        <v>216</v>
      </c>
      <c r="S142" s="113">
        <f t="shared" si="6"/>
        <v>939.12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43</v>
      </c>
      <c r="I143" s="113">
        <v>27.73</v>
      </c>
      <c r="J143" s="63">
        <v>107</v>
      </c>
      <c r="K143" s="113">
        <v>416.33</v>
      </c>
      <c r="L143" s="63">
        <v>31</v>
      </c>
      <c r="M143" s="113">
        <v>198.14</v>
      </c>
      <c r="N143" s="63">
        <v>663</v>
      </c>
      <c r="O143" s="113">
        <v>6451.32</v>
      </c>
      <c r="P143" s="63">
        <v>56</v>
      </c>
      <c r="Q143" s="113">
        <v>248.9</v>
      </c>
      <c r="R143" s="63">
        <f t="shared" si="6"/>
        <v>900</v>
      </c>
      <c r="S143" s="113">
        <f t="shared" si="6"/>
        <v>7342.4199999999992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1158</v>
      </c>
      <c r="I144" s="113">
        <v>946.52</v>
      </c>
      <c r="J144" s="63">
        <v>288</v>
      </c>
      <c r="K144" s="113">
        <v>102.09</v>
      </c>
      <c r="L144" s="63">
        <v>5</v>
      </c>
      <c r="M144" s="113">
        <v>5.97</v>
      </c>
      <c r="N144" s="63">
        <v>45</v>
      </c>
      <c r="O144" s="113">
        <v>369.86</v>
      </c>
      <c r="P144" s="63">
        <v>41</v>
      </c>
      <c r="Q144" s="113">
        <v>115.39</v>
      </c>
      <c r="R144" s="63">
        <f t="shared" si="6"/>
        <v>1537</v>
      </c>
      <c r="S144" s="113">
        <f t="shared" si="6"/>
        <v>1539.8300000000002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34</v>
      </c>
      <c r="I145" s="113">
        <v>36.06</v>
      </c>
      <c r="J145" s="63">
        <v>51</v>
      </c>
      <c r="K145" s="113">
        <v>185.69</v>
      </c>
      <c r="L145" s="63">
        <v>3</v>
      </c>
      <c r="M145" s="113">
        <v>63.26</v>
      </c>
      <c r="N145" s="63">
        <v>47</v>
      </c>
      <c r="O145" s="113">
        <v>1130.53</v>
      </c>
      <c r="P145" s="63">
        <v>3</v>
      </c>
      <c r="Q145" s="113">
        <v>1.74</v>
      </c>
      <c r="R145" s="63">
        <f t="shared" si="6"/>
        <v>138</v>
      </c>
      <c r="S145" s="113">
        <f t="shared" si="6"/>
        <v>1417.28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125</v>
      </c>
      <c r="I146" s="113">
        <v>85.98</v>
      </c>
      <c r="J146" s="63">
        <v>186</v>
      </c>
      <c r="K146" s="113">
        <v>78.91</v>
      </c>
      <c r="L146" s="63">
        <v>18</v>
      </c>
      <c r="M146" s="113">
        <v>6.19</v>
      </c>
      <c r="N146" s="63">
        <v>22</v>
      </c>
      <c r="O146" s="113">
        <v>102.42</v>
      </c>
      <c r="P146" s="63">
        <v>5</v>
      </c>
      <c r="Q146" s="113">
        <v>6.59</v>
      </c>
      <c r="R146" s="63">
        <f t="shared" si="6"/>
        <v>356</v>
      </c>
      <c r="S146" s="113">
        <f t="shared" si="6"/>
        <v>280.08999999999997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4517</v>
      </c>
      <c r="I147" s="115">
        <v>2386.34</v>
      </c>
      <c r="J147" s="114">
        <v>3644</v>
      </c>
      <c r="K147" s="115">
        <v>8338.94</v>
      </c>
      <c r="L147" s="114">
        <v>117</v>
      </c>
      <c r="M147" s="115">
        <v>946.6</v>
      </c>
      <c r="N147" s="114">
        <v>2054</v>
      </c>
      <c r="O147" s="115">
        <v>23569.56</v>
      </c>
      <c r="P147" s="114">
        <v>186</v>
      </c>
      <c r="Q147" s="115">
        <v>478.03</v>
      </c>
      <c r="R147" s="114">
        <f t="shared" si="6"/>
        <v>10518</v>
      </c>
      <c r="S147" s="115">
        <f>SUM(S135:S146)</f>
        <v>35719.469999999987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1</v>
      </c>
      <c r="I148" s="113">
        <v>0.18</v>
      </c>
      <c r="J148" s="63">
        <v>1</v>
      </c>
      <c r="K148" s="113">
        <v>0.01</v>
      </c>
      <c r="L148" s="63">
        <v>8</v>
      </c>
      <c r="M148" s="113">
        <v>189.49</v>
      </c>
      <c r="N148" s="63">
        <v>3</v>
      </c>
      <c r="O148" s="113">
        <v>24.32</v>
      </c>
      <c r="P148" s="63">
        <v>1</v>
      </c>
      <c r="Q148" s="113">
        <v>0.94</v>
      </c>
      <c r="R148" s="63">
        <f t="shared" si="6"/>
        <v>14</v>
      </c>
      <c r="S148" s="113">
        <f t="shared" si="6"/>
        <v>214.94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1</v>
      </c>
      <c r="I149" s="113">
        <v>0.7</v>
      </c>
      <c r="J149" s="63">
        <v>1</v>
      </c>
      <c r="K149" s="113">
        <v>0.06</v>
      </c>
      <c r="L149" s="63">
        <v>2</v>
      </c>
      <c r="M149" s="113">
        <v>47.24</v>
      </c>
      <c r="N149" s="63">
        <v>33</v>
      </c>
      <c r="O149" s="113">
        <v>937.08</v>
      </c>
      <c r="P149" s="63">
        <v>0</v>
      </c>
      <c r="Q149" s="113">
        <v>0</v>
      </c>
      <c r="R149" s="63">
        <f t="shared" si="6"/>
        <v>37</v>
      </c>
      <c r="S149" s="113">
        <f t="shared" si="6"/>
        <v>985.08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39</v>
      </c>
      <c r="I150" s="113">
        <v>19.13</v>
      </c>
      <c r="J150" s="63">
        <v>57</v>
      </c>
      <c r="K150" s="113">
        <v>23.7</v>
      </c>
      <c r="L150" s="63">
        <v>7</v>
      </c>
      <c r="M150" s="113">
        <v>234.95</v>
      </c>
      <c r="N150" s="63">
        <v>274</v>
      </c>
      <c r="O150" s="113">
        <v>4672.93</v>
      </c>
      <c r="P150" s="63">
        <v>0</v>
      </c>
      <c r="Q150" s="113">
        <v>0</v>
      </c>
      <c r="R150" s="63">
        <f t="shared" si="6"/>
        <v>377</v>
      </c>
      <c r="S150" s="113">
        <f t="shared" si="6"/>
        <v>4950.71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0</v>
      </c>
      <c r="S151" s="113">
        <f t="shared" si="6"/>
        <v>0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1</v>
      </c>
      <c r="M152" s="113">
        <v>1.78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1</v>
      </c>
      <c r="S152" s="113">
        <f t="shared" si="6"/>
        <v>1.78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12</v>
      </c>
      <c r="I153" s="113">
        <v>5.5</v>
      </c>
      <c r="J153" s="63">
        <v>7</v>
      </c>
      <c r="K153" s="113">
        <v>1.57</v>
      </c>
      <c r="L153" s="63">
        <v>2</v>
      </c>
      <c r="M153" s="113">
        <v>6.47</v>
      </c>
      <c r="N153" s="63">
        <v>77</v>
      </c>
      <c r="O153" s="113">
        <v>726.83</v>
      </c>
      <c r="P153" s="63">
        <v>1</v>
      </c>
      <c r="Q153" s="113">
        <v>0.05</v>
      </c>
      <c r="R153" s="63">
        <f t="shared" si="6"/>
        <v>99</v>
      </c>
      <c r="S153" s="113">
        <f t="shared" si="6"/>
        <v>740.42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53</v>
      </c>
      <c r="I154" s="115">
        <v>25.51</v>
      </c>
      <c r="J154" s="114">
        <v>66</v>
      </c>
      <c r="K154" s="115">
        <v>25.34</v>
      </c>
      <c r="L154" s="114">
        <v>19</v>
      </c>
      <c r="M154" s="115">
        <v>479.93</v>
      </c>
      <c r="N154" s="114">
        <v>371</v>
      </c>
      <c r="O154" s="115">
        <v>6361.16</v>
      </c>
      <c r="P154" s="114">
        <v>2</v>
      </c>
      <c r="Q154" s="115">
        <v>0.99</v>
      </c>
      <c r="R154" s="114">
        <f t="shared" si="6"/>
        <v>511</v>
      </c>
      <c r="S154" s="115">
        <f>SUM(S148:S153)</f>
        <v>6892.9299999999994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19951</v>
      </c>
      <c r="I155" s="113">
        <v>27978.33</v>
      </c>
      <c r="J155" s="63">
        <v>6798</v>
      </c>
      <c r="K155" s="113">
        <v>8512.36</v>
      </c>
      <c r="L155" s="63">
        <v>421</v>
      </c>
      <c r="M155" s="113">
        <v>2069.44</v>
      </c>
      <c r="N155" s="63">
        <v>2008</v>
      </c>
      <c r="O155" s="113">
        <v>17243.900000000001</v>
      </c>
      <c r="P155" s="63">
        <v>363</v>
      </c>
      <c r="Q155" s="113">
        <v>876.73</v>
      </c>
      <c r="R155" s="63">
        <f t="shared" si="6"/>
        <v>29541</v>
      </c>
      <c r="S155" s="113">
        <f>+I155+K155+M155+O155+Q155</f>
        <v>56680.760000000009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19951</v>
      </c>
      <c r="I156" s="115">
        <v>27978.33</v>
      </c>
      <c r="J156" s="114">
        <v>6798</v>
      </c>
      <c r="K156" s="115">
        <v>8512.36</v>
      </c>
      <c r="L156" s="114">
        <v>421</v>
      </c>
      <c r="M156" s="115">
        <v>2069.44</v>
      </c>
      <c r="N156" s="114">
        <v>2008</v>
      </c>
      <c r="O156" s="115">
        <v>17243.900000000001</v>
      </c>
      <c r="P156" s="114">
        <v>363</v>
      </c>
      <c r="Q156" s="115">
        <v>876.73</v>
      </c>
      <c r="R156" s="114">
        <f t="shared" si="6"/>
        <v>29541</v>
      </c>
      <c r="S156" s="115">
        <f>SUM(S155)</f>
        <v>56680.760000000009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2</v>
      </c>
      <c r="K158" s="113">
        <v>2.4300000000000002</v>
      </c>
      <c r="L158" s="63">
        <v>0</v>
      </c>
      <c r="M158" s="113">
        <v>0</v>
      </c>
      <c r="N158" s="63">
        <v>2</v>
      </c>
      <c r="O158" s="113">
        <v>11.25</v>
      </c>
      <c r="P158" s="63">
        <v>0</v>
      </c>
      <c r="Q158" s="113">
        <v>0</v>
      </c>
      <c r="R158" s="63">
        <f t="shared" ref="R158" si="8">+H158+J158+L158+N158+P158</f>
        <v>4</v>
      </c>
      <c r="S158" s="113">
        <f t="shared" si="7"/>
        <v>13.68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2</v>
      </c>
      <c r="I159" s="113">
        <v>0.2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2</v>
      </c>
      <c r="S159" s="113">
        <f t="shared" si="7"/>
        <v>0.2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74</v>
      </c>
      <c r="I160" s="113">
        <v>74.239999999999995</v>
      </c>
      <c r="J160" s="63">
        <v>62</v>
      </c>
      <c r="K160" s="113">
        <v>83.43</v>
      </c>
      <c r="L160" s="63">
        <v>9</v>
      </c>
      <c r="M160" s="113">
        <v>30.6</v>
      </c>
      <c r="N160" s="63">
        <v>85</v>
      </c>
      <c r="O160" s="113">
        <v>218.65</v>
      </c>
      <c r="P160" s="63">
        <v>6</v>
      </c>
      <c r="Q160" s="113">
        <v>4.6399999999999997</v>
      </c>
      <c r="R160" s="63">
        <f t="shared" ref="R160:S192" si="9">+H160+J160+L160+N160+P160</f>
        <v>236</v>
      </c>
      <c r="S160" s="113">
        <f t="shared" si="7"/>
        <v>411.56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2</v>
      </c>
      <c r="I161" s="113">
        <v>1.27</v>
      </c>
      <c r="J161" s="63">
        <v>2</v>
      </c>
      <c r="K161" s="113">
        <v>0.12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4</v>
      </c>
      <c r="S161" s="113">
        <f t="shared" si="7"/>
        <v>1.3900000000000001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959</v>
      </c>
      <c r="I162" s="113">
        <v>574.34</v>
      </c>
      <c r="J162" s="63">
        <v>216</v>
      </c>
      <c r="K162" s="113">
        <v>110.18</v>
      </c>
      <c r="L162" s="63">
        <v>23</v>
      </c>
      <c r="M162" s="113">
        <v>22.15</v>
      </c>
      <c r="N162" s="63">
        <v>53</v>
      </c>
      <c r="O162" s="113">
        <v>170.86</v>
      </c>
      <c r="P162" s="63">
        <v>45</v>
      </c>
      <c r="Q162" s="113">
        <v>40.98</v>
      </c>
      <c r="R162" s="63">
        <f t="shared" ref="R162" si="10">+H162+J162+L162+N162+P162</f>
        <v>1296</v>
      </c>
      <c r="S162" s="113">
        <f t="shared" si="7"/>
        <v>918.51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1036</v>
      </c>
      <c r="I163" s="115">
        <v>650.04999999999995</v>
      </c>
      <c r="J163" s="114">
        <v>280</v>
      </c>
      <c r="K163" s="115">
        <v>196.16</v>
      </c>
      <c r="L163" s="114">
        <v>32</v>
      </c>
      <c r="M163" s="115">
        <v>52.75</v>
      </c>
      <c r="N163" s="114">
        <v>140</v>
      </c>
      <c r="O163" s="115">
        <v>400.76</v>
      </c>
      <c r="P163" s="114">
        <v>51</v>
      </c>
      <c r="Q163" s="115">
        <v>45.62</v>
      </c>
      <c r="R163" s="114">
        <f t="shared" si="9"/>
        <v>1539</v>
      </c>
      <c r="S163" s="115">
        <f>SUM(S157:S162)</f>
        <v>1345.34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60145</v>
      </c>
      <c r="I164" s="115">
        <v>112829.36</v>
      </c>
      <c r="J164" s="116">
        <v>25744</v>
      </c>
      <c r="K164" s="115">
        <v>113226.63</v>
      </c>
      <c r="L164" s="116">
        <v>2339</v>
      </c>
      <c r="M164" s="115">
        <v>39198.53</v>
      </c>
      <c r="N164" s="116">
        <v>14897</v>
      </c>
      <c r="O164" s="115">
        <v>561173.55000000005</v>
      </c>
      <c r="P164" s="116">
        <v>2825</v>
      </c>
      <c r="Q164" s="115">
        <v>13595.05</v>
      </c>
      <c r="R164" s="116">
        <f t="shared" si="9"/>
        <v>105950</v>
      </c>
      <c r="S164" s="115">
        <f>+S163+S156+S154+S147+S134+S103+S95+S93</f>
        <v>840023.12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72465</v>
      </c>
      <c r="I165" s="118">
        <v>553640.98</v>
      </c>
      <c r="J165" s="117">
        <v>29135</v>
      </c>
      <c r="K165" s="118">
        <v>320273.67</v>
      </c>
      <c r="L165" s="117">
        <v>3086</v>
      </c>
      <c r="M165" s="118">
        <v>158467.18</v>
      </c>
      <c r="N165" s="117">
        <v>21533</v>
      </c>
      <c r="O165" s="118">
        <v>1791673.44</v>
      </c>
      <c r="P165" s="117">
        <v>4328</v>
      </c>
      <c r="Q165" s="118">
        <v>59895.199999999997</v>
      </c>
      <c r="R165" s="117">
        <f t="shared" si="9"/>
        <v>130547</v>
      </c>
      <c r="S165" s="118">
        <f>+S164+S82</f>
        <v>2883950.47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9"/>
        <v>0</v>
      </c>
      <c r="S167" s="113">
        <f t="shared" si="9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9"/>
        <v>0</v>
      </c>
      <c r="S168" s="113">
        <f t="shared" si="9"/>
        <v>0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  <c r="J169" s="63">
        <v>0</v>
      </c>
      <c r="K169" s="113">
        <v>0</v>
      </c>
      <c r="L169" s="63">
        <v>0</v>
      </c>
      <c r="M169" s="113">
        <v>0</v>
      </c>
      <c r="N169" s="63">
        <v>0</v>
      </c>
      <c r="O169" s="113">
        <v>0</v>
      </c>
      <c r="P169" s="63">
        <v>0</v>
      </c>
      <c r="Q169" s="113">
        <v>0</v>
      </c>
      <c r="R169" s="63">
        <f t="shared" si="9"/>
        <v>0</v>
      </c>
      <c r="S169" s="113">
        <f t="shared" si="9"/>
        <v>0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  <c r="J170" s="63">
        <v>0</v>
      </c>
      <c r="K170" s="113">
        <v>0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9"/>
        <v>0</v>
      </c>
      <c r="S170" s="113">
        <f t="shared" si="9"/>
        <v>0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0</v>
      </c>
      <c r="K173" s="113">
        <v>0</v>
      </c>
      <c r="L173" s="63">
        <v>0</v>
      </c>
      <c r="M173" s="113">
        <v>0</v>
      </c>
      <c r="N173" s="63">
        <v>0</v>
      </c>
      <c r="O173" s="113">
        <v>0</v>
      </c>
      <c r="P173" s="63">
        <v>0</v>
      </c>
      <c r="Q173" s="113">
        <v>0</v>
      </c>
      <c r="R173" s="63">
        <f t="shared" si="9"/>
        <v>0</v>
      </c>
      <c r="S173" s="113">
        <f t="shared" si="9"/>
        <v>0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  <c r="J174" s="63">
        <v>0</v>
      </c>
      <c r="K174" s="113">
        <v>0</v>
      </c>
      <c r="L174" s="63">
        <v>0</v>
      </c>
      <c r="M174" s="113">
        <v>0</v>
      </c>
      <c r="N174" s="63">
        <v>0</v>
      </c>
      <c r="O174" s="113">
        <v>0</v>
      </c>
      <c r="P174" s="63">
        <v>0</v>
      </c>
      <c r="Q174" s="113">
        <v>0</v>
      </c>
      <c r="R174" s="63">
        <f t="shared" si="9"/>
        <v>0</v>
      </c>
      <c r="S174" s="113">
        <f t="shared" si="9"/>
        <v>0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9"/>
        <v>0</v>
      </c>
      <c r="S175" s="113">
        <f t="shared" si="9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0</v>
      </c>
      <c r="I178" s="113">
        <v>0</v>
      </c>
      <c r="J178" s="63">
        <v>0</v>
      </c>
      <c r="K178" s="113">
        <v>0</v>
      </c>
      <c r="L178" s="63">
        <v>0</v>
      </c>
      <c r="M178" s="113">
        <v>0</v>
      </c>
      <c r="N178" s="63">
        <v>0</v>
      </c>
      <c r="O178" s="113">
        <v>0</v>
      </c>
      <c r="P178" s="63">
        <v>0</v>
      </c>
      <c r="Q178" s="113">
        <v>0</v>
      </c>
      <c r="R178" s="63">
        <f t="shared" si="9"/>
        <v>0</v>
      </c>
      <c r="S178" s="113">
        <f t="shared" si="9"/>
        <v>0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  <c r="J179" s="63">
        <v>0</v>
      </c>
      <c r="K179" s="113">
        <v>0</v>
      </c>
      <c r="L179" s="63">
        <v>0</v>
      </c>
      <c r="M179" s="113">
        <v>0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9"/>
        <v>0</v>
      </c>
      <c r="S179" s="113">
        <f t="shared" si="9"/>
        <v>0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0</v>
      </c>
      <c r="I180" s="115">
        <v>0</v>
      </c>
      <c r="J180" s="114">
        <v>0</v>
      </c>
      <c r="K180" s="115">
        <v>0</v>
      </c>
      <c r="L180" s="114">
        <v>0</v>
      </c>
      <c r="M180" s="115">
        <v>0</v>
      </c>
      <c r="N180" s="114">
        <v>0</v>
      </c>
      <c r="O180" s="115">
        <v>0</v>
      </c>
      <c r="P180" s="114">
        <v>0</v>
      </c>
      <c r="Q180" s="115">
        <v>0</v>
      </c>
      <c r="R180" s="114">
        <f t="shared" si="9"/>
        <v>0</v>
      </c>
      <c r="S180" s="115">
        <f>SUM(S166:S179)</f>
        <v>0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0</v>
      </c>
      <c r="I185" s="115">
        <v>0</v>
      </c>
      <c r="J185" s="116">
        <v>0</v>
      </c>
      <c r="K185" s="115">
        <v>0</v>
      </c>
      <c r="L185" s="116">
        <v>0</v>
      </c>
      <c r="M185" s="115">
        <v>0</v>
      </c>
      <c r="N185" s="116">
        <v>0</v>
      </c>
      <c r="O185" s="115">
        <v>0</v>
      </c>
      <c r="P185" s="116">
        <v>0</v>
      </c>
      <c r="Q185" s="115">
        <v>0</v>
      </c>
      <c r="R185" s="116">
        <f t="shared" si="9"/>
        <v>0</v>
      </c>
      <c r="S185" s="115">
        <f>+S184+S180</f>
        <v>0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0</v>
      </c>
      <c r="I186" s="118">
        <v>0</v>
      </c>
      <c r="J186" s="117">
        <v>0</v>
      </c>
      <c r="K186" s="118">
        <v>0</v>
      </c>
      <c r="L186" s="117">
        <v>0</v>
      </c>
      <c r="M186" s="118">
        <v>0</v>
      </c>
      <c r="N186" s="117">
        <v>0</v>
      </c>
      <c r="O186" s="118">
        <v>0</v>
      </c>
      <c r="P186" s="117">
        <v>0</v>
      </c>
      <c r="Q186" s="118">
        <v>0</v>
      </c>
      <c r="R186" s="117">
        <f t="shared" si="9"/>
        <v>0</v>
      </c>
      <c r="S186" s="118">
        <f>+S185</f>
        <v>0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13506</v>
      </c>
      <c r="I187" s="113">
        <v>2132.7199999999998</v>
      </c>
      <c r="J187" s="63">
        <v>5072</v>
      </c>
      <c r="K187" s="113">
        <v>729.03</v>
      </c>
      <c r="L187" s="63">
        <v>311</v>
      </c>
      <c r="M187" s="113">
        <v>103.86</v>
      </c>
      <c r="N187" s="63">
        <v>2526</v>
      </c>
      <c r="O187" s="113">
        <v>3277.46</v>
      </c>
      <c r="P187" s="63">
        <v>364</v>
      </c>
      <c r="Q187" s="113">
        <v>62.8</v>
      </c>
      <c r="R187" s="63">
        <f t="shared" si="9"/>
        <v>21779</v>
      </c>
      <c r="S187" s="113">
        <f t="shared" si="9"/>
        <v>6305.87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0</v>
      </c>
      <c r="K188" s="113">
        <v>0</v>
      </c>
      <c r="L188" s="63">
        <v>103</v>
      </c>
      <c r="M188" s="113">
        <v>230.07</v>
      </c>
      <c r="N188" s="63">
        <v>200</v>
      </c>
      <c r="O188" s="113">
        <v>387.82</v>
      </c>
      <c r="P188" s="63">
        <v>1</v>
      </c>
      <c r="Q188" s="113">
        <v>4.84</v>
      </c>
      <c r="R188" s="63">
        <f t="shared" si="9"/>
        <v>304</v>
      </c>
      <c r="S188" s="113">
        <f t="shared" si="9"/>
        <v>622.73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35</v>
      </c>
      <c r="I189" s="113">
        <v>4.08</v>
      </c>
      <c r="J189" s="63">
        <v>17</v>
      </c>
      <c r="K189" s="113">
        <v>1.39</v>
      </c>
      <c r="L189" s="63">
        <v>3</v>
      </c>
      <c r="M189" s="113">
        <v>1.69</v>
      </c>
      <c r="N189" s="63">
        <v>64</v>
      </c>
      <c r="O189" s="113">
        <v>8.52</v>
      </c>
      <c r="P189" s="63">
        <v>35</v>
      </c>
      <c r="Q189" s="113">
        <v>5.26</v>
      </c>
      <c r="R189" s="63">
        <f t="shared" si="9"/>
        <v>154</v>
      </c>
      <c r="S189" s="113">
        <f t="shared" si="9"/>
        <v>20.939999999999998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19</v>
      </c>
      <c r="I190" s="113">
        <v>3.06</v>
      </c>
      <c r="J190" s="63">
        <v>3</v>
      </c>
      <c r="K190" s="113">
        <v>0.48</v>
      </c>
      <c r="L190" s="63">
        <v>0</v>
      </c>
      <c r="M190" s="113">
        <v>0</v>
      </c>
      <c r="N190" s="63">
        <v>3</v>
      </c>
      <c r="O190" s="113">
        <v>1.08</v>
      </c>
      <c r="P190" s="63">
        <v>0</v>
      </c>
      <c r="Q190" s="113">
        <v>0</v>
      </c>
      <c r="R190" s="63">
        <f t="shared" si="9"/>
        <v>25</v>
      </c>
      <c r="S190" s="113">
        <f t="shared" si="9"/>
        <v>4.62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580</v>
      </c>
      <c r="I191" s="113">
        <v>67.3</v>
      </c>
      <c r="J191" s="63">
        <v>282</v>
      </c>
      <c r="K191" s="113">
        <v>53.39</v>
      </c>
      <c r="L191" s="63">
        <v>8</v>
      </c>
      <c r="M191" s="113">
        <v>2.94</v>
      </c>
      <c r="N191" s="63">
        <v>385</v>
      </c>
      <c r="O191" s="113">
        <v>342.49</v>
      </c>
      <c r="P191" s="63">
        <v>99</v>
      </c>
      <c r="Q191" s="113">
        <v>16.25</v>
      </c>
      <c r="R191" s="63">
        <f t="shared" si="9"/>
        <v>1354</v>
      </c>
      <c r="S191" s="113">
        <f t="shared" si="9"/>
        <v>482.37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216</v>
      </c>
      <c r="I192" s="113">
        <v>13.72</v>
      </c>
      <c r="J192" s="63">
        <v>131</v>
      </c>
      <c r="K192" s="113">
        <v>20.62</v>
      </c>
      <c r="L192" s="63">
        <v>12</v>
      </c>
      <c r="M192" s="113">
        <v>10.050000000000001</v>
      </c>
      <c r="N192" s="63">
        <v>976</v>
      </c>
      <c r="O192" s="113">
        <v>623.54</v>
      </c>
      <c r="P192" s="63">
        <v>136</v>
      </c>
      <c r="Q192" s="113">
        <v>32.79</v>
      </c>
      <c r="R192" s="63">
        <f t="shared" si="9"/>
        <v>1471</v>
      </c>
      <c r="S192" s="113">
        <f t="shared" si="9"/>
        <v>700.71999999999991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14237</v>
      </c>
      <c r="I193" s="115">
        <v>2220.88</v>
      </c>
      <c r="J193" s="116">
        <v>5436</v>
      </c>
      <c r="K193" s="115">
        <v>804.91</v>
      </c>
      <c r="L193" s="116">
        <v>424</v>
      </c>
      <c r="M193" s="115">
        <v>348.61</v>
      </c>
      <c r="N193" s="116">
        <v>3891</v>
      </c>
      <c r="O193" s="115">
        <v>4640.91</v>
      </c>
      <c r="P193" s="116">
        <v>583</v>
      </c>
      <c r="Q193" s="115">
        <v>121.94</v>
      </c>
      <c r="R193" s="116">
        <f t="shared" ref="R193:R200" si="11">+H193+J193+L193+N193+P193</f>
        <v>24571</v>
      </c>
      <c r="S193" s="115">
        <f>SUM(S187:S192)</f>
        <v>8137.25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14237</v>
      </c>
      <c r="I194" s="115">
        <v>2220.88</v>
      </c>
      <c r="J194" s="116">
        <v>5436</v>
      </c>
      <c r="K194" s="115">
        <v>804.91</v>
      </c>
      <c r="L194" s="116">
        <v>424</v>
      </c>
      <c r="M194" s="115">
        <v>348.61</v>
      </c>
      <c r="N194" s="116">
        <v>3891</v>
      </c>
      <c r="O194" s="115">
        <v>4640.91</v>
      </c>
      <c r="P194" s="116">
        <v>583</v>
      </c>
      <c r="Q194" s="115">
        <v>121.94</v>
      </c>
      <c r="R194" s="116">
        <f t="shared" si="11"/>
        <v>24571</v>
      </c>
      <c r="S194" s="115">
        <f>+S193</f>
        <v>8137.25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14237</v>
      </c>
      <c r="I195" s="118">
        <v>2220.88</v>
      </c>
      <c r="J195" s="117">
        <v>5436</v>
      </c>
      <c r="K195" s="118">
        <v>804.91</v>
      </c>
      <c r="L195" s="117">
        <v>424</v>
      </c>
      <c r="M195" s="118">
        <v>348.61</v>
      </c>
      <c r="N195" s="117">
        <v>3891</v>
      </c>
      <c r="O195" s="118">
        <v>4640.91</v>
      </c>
      <c r="P195" s="117">
        <v>583</v>
      </c>
      <c r="Q195" s="118">
        <v>121.94</v>
      </c>
      <c r="R195" s="117">
        <f t="shared" si="11"/>
        <v>24571</v>
      </c>
      <c r="S195" s="118">
        <f>+S194</f>
        <v>8137.25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555861.86</v>
      </c>
      <c r="J201" s="115"/>
      <c r="K201" s="119">
        <f>+K200+K195+K186+K165</f>
        <v>321078.57999999996</v>
      </c>
      <c r="L201" s="115"/>
      <c r="M201" s="119">
        <f>+M200+M195+M186+M165</f>
        <v>158815.78999999998</v>
      </c>
      <c r="N201" s="115"/>
      <c r="O201" s="119">
        <f>+O200+O195+O186+O165</f>
        <v>1796314.3499999999</v>
      </c>
      <c r="P201" s="115"/>
      <c r="Q201" s="119">
        <f>+Q200+Q195+Q186+Q165</f>
        <v>60017.14</v>
      </c>
      <c r="R201" s="115"/>
      <c r="S201" s="119">
        <f>+S200+S195+S186+S165</f>
        <v>2892087.72</v>
      </c>
    </row>
    <row r="202" spans="1:19" x14ac:dyDescent="0.25">
      <c r="S202" s="323">
        <f>+I201+K201+M201+O201+Q201</f>
        <v>2892087.72</v>
      </c>
    </row>
  </sheetData>
  <sheetProtection algorithmName="SHA-512" hashValue="n3doS5IGLzAtF3nK6SHZCLeyC6+FU0/sHkuCXisNkfB2FIUfDNqIrrLopoeEByeh2d2gZodTxPaPA6wxmjXLmA==" saltValue="cik1Gt52ImsEaf598d/iBw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>
    <pageSetUpPr fitToPage="1"/>
  </sheetPr>
  <dimension ref="A1:T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4.375" style="315" bestFit="1" customWidth="1"/>
    <col min="20" max="20" width="11" style="315" bestFit="1" customWidth="1"/>
    <col min="21" max="16384" width="9" style="315"/>
  </cols>
  <sheetData>
    <row r="1" spans="1:20" x14ac:dyDescent="0.25">
      <c r="A1" s="394" t="s">
        <v>590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20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20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20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20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452</v>
      </c>
      <c r="I5" s="113">
        <v>155.78</v>
      </c>
      <c r="J5" s="63">
        <v>51</v>
      </c>
      <c r="K5" s="113">
        <v>19.47</v>
      </c>
      <c r="L5" s="63">
        <v>27</v>
      </c>
      <c r="M5" s="113">
        <v>34.299999999999997</v>
      </c>
      <c r="N5" s="63">
        <v>224</v>
      </c>
      <c r="O5" s="113">
        <v>419.7</v>
      </c>
      <c r="P5" s="63">
        <v>357</v>
      </c>
      <c r="Q5" s="113">
        <v>5117.8599999999997</v>
      </c>
      <c r="R5" s="63">
        <f t="shared" ref="R5:S20" si="0">+H5+J5+L5+N5+P5</f>
        <v>1111</v>
      </c>
      <c r="S5" s="113">
        <f t="shared" si="0"/>
        <v>5747.11</v>
      </c>
    </row>
    <row r="6" spans="1:20" x14ac:dyDescent="0.25">
      <c r="A6" s="414"/>
      <c r="B6" s="284"/>
      <c r="C6" s="417"/>
      <c r="D6" s="284"/>
      <c r="E6" s="417"/>
      <c r="G6" s="112" t="s">
        <v>215</v>
      </c>
      <c r="H6" s="63">
        <v>69</v>
      </c>
      <c r="I6" s="113">
        <v>83.66</v>
      </c>
      <c r="J6" s="63">
        <v>9</v>
      </c>
      <c r="K6" s="113">
        <v>8.98</v>
      </c>
      <c r="L6" s="63">
        <v>16</v>
      </c>
      <c r="M6" s="113">
        <v>55.55</v>
      </c>
      <c r="N6" s="63">
        <v>10</v>
      </c>
      <c r="O6" s="113">
        <v>63.99</v>
      </c>
      <c r="P6" s="63">
        <v>78</v>
      </c>
      <c r="Q6" s="113">
        <v>191.03</v>
      </c>
      <c r="R6" s="63">
        <f t="shared" si="0"/>
        <v>182</v>
      </c>
      <c r="S6" s="113">
        <f t="shared" si="0"/>
        <v>403.21000000000004</v>
      </c>
    </row>
    <row r="7" spans="1:20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3</v>
      </c>
      <c r="O7" s="113">
        <v>19.920000000000002</v>
      </c>
      <c r="P7" s="63">
        <v>1</v>
      </c>
      <c r="Q7" s="113">
        <v>1.48</v>
      </c>
      <c r="R7" s="63">
        <f t="shared" si="0"/>
        <v>4</v>
      </c>
      <c r="S7" s="113">
        <f t="shared" si="0"/>
        <v>21.400000000000002</v>
      </c>
    </row>
    <row r="8" spans="1:20" x14ac:dyDescent="0.25">
      <c r="A8" s="414"/>
      <c r="B8" s="284"/>
      <c r="C8" s="417"/>
      <c r="D8" s="284"/>
      <c r="E8" s="417"/>
      <c r="G8" s="112" t="s">
        <v>213</v>
      </c>
      <c r="H8" s="63">
        <v>11</v>
      </c>
      <c r="I8" s="113">
        <v>11.29</v>
      </c>
      <c r="J8" s="63">
        <v>0</v>
      </c>
      <c r="K8" s="113">
        <v>0</v>
      </c>
      <c r="L8" s="63">
        <v>4</v>
      </c>
      <c r="M8" s="113">
        <v>23.3</v>
      </c>
      <c r="N8" s="63">
        <v>11</v>
      </c>
      <c r="O8" s="113">
        <v>161.02000000000001</v>
      </c>
      <c r="P8" s="63">
        <v>154</v>
      </c>
      <c r="Q8" s="113">
        <v>686.35</v>
      </c>
      <c r="R8" s="63">
        <f t="shared" si="0"/>
        <v>180</v>
      </c>
      <c r="S8" s="113">
        <f t="shared" si="0"/>
        <v>881.96</v>
      </c>
    </row>
    <row r="9" spans="1:20" ht="15.75" thickBot="1" x14ac:dyDescent="0.3">
      <c r="A9" s="414"/>
      <c r="B9" s="284"/>
      <c r="C9" s="417"/>
      <c r="D9" s="284"/>
      <c r="E9" s="417"/>
      <c r="G9" s="112" t="s">
        <v>212</v>
      </c>
      <c r="H9" s="63">
        <v>9</v>
      </c>
      <c r="I9" s="113">
        <v>1.1499999999999999</v>
      </c>
      <c r="J9" s="63">
        <v>3</v>
      </c>
      <c r="K9" s="113">
        <v>1.04</v>
      </c>
      <c r="L9" s="63">
        <v>0</v>
      </c>
      <c r="M9" s="113">
        <v>0</v>
      </c>
      <c r="N9" s="63">
        <v>39</v>
      </c>
      <c r="O9" s="113">
        <v>19.329999999999998</v>
      </c>
      <c r="P9" s="63">
        <v>9</v>
      </c>
      <c r="Q9" s="113">
        <v>27.82</v>
      </c>
      <c r="R9" s="63">
        <f t="shared" si="0"/>
        <v>60</v>
      </c>
      <c r="S9" s="113">
        <f t="shared" si="0"/>
        <v>49.34</v>
      </c>
    </row>
    <row r="10" spans="1:20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516</v>
      </c>
      <c r="I10" s="115">
        <v>251.88</v>
      </c>
      <c r="J10" s="114">
        <v>61</v>
      </c>
      <c r="K10" s="115">
        <v>29.49</v>
      </c>
      <c r="L10" s="114">
        <v>43</v>
      </c>
      <c r="M10" s="115">
        <v>113.15</v>
      </c>
      <c r="N10" s="114">
        <v>272</v>
      </c>
      <c r="O10" s="115">
        <v>683.96</v>
      </c>
      <c r="P10" s="114">
        <v>368</v>
      </c>
      <c r="Q10" s="115">
        <v>6024.54</v>
      </c>
      <c r="R10" s="114">
        <f t="shared" si="0"/>
        <v>1260</v>
      </c>
      <c r="S10" s="115">
        <f>SUM(S5:S9)</f>
        <v>7103.0199999999995</v>
      </c>
      <c r="T10" s="323"/>
    </row>
    <row r="11" spans="1:20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1</v>
      </c>
      <c r="I11" s="113">
        <v>0.57999999999999996</v>
      </c>
      <c r="J11" s="63">
        <v>1</v>
      </c>
      <c r="K11" s="113">
        <v>1.32</v>
      </c>
      <c r="L11" s="63">
        <v>0</v>
      </c>
      <c r="M11" s="113">
        <v>0</v>
      </c>
      <c r="N11" s="63">
        <v>29</v>
      </c>
      <c r="O11" s="113">
        <v>565.44000000000005</v>
      </c>
      <c r="P11" s="63">
        <v>737</v>
      </c>
      <c r="Q11" s="113">
        <v>2411.08</v>
      </c>
      <c r="R11" s="63">
        <f t="shared" si="0"/>
        <v>768</v>
      </c>
      <c r="S11" s="113">
        <f t="shared" si="0"/>
        <v>2978.42</v>
      </c>
    </row>
    <row r="12" spans="1:20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4507</v>
      </c>
      <c r="I12" s="113">
        <v>16881.400000000001</v>
      </c>
      <c r="J12" s="63">
        <v>464</v>
      </c>
      <c r="K12" s="113">
        <v>2831.61</v>
      </c>
      <c r="L12" s="63">
        <v>11</v>
      </c>
      <c r="M12" s="113">
        <v>444.47</v>
      </c>
      <c r="N12" s="63">
        <v>208</v>
      </c>
      <c r="O12" s="113">
        <v>11849.05</v>
      </c>
      <c r="P12" s="63">
        <v>215</v>
      </c>
      <c r="Q12" s="113">
        <v>275.55</v>
      </c>
      <c r="R12" s="63">
        <f t="shared" si="0"/>
        <v>5405</v>
      </c>
      <c r="S12" s="113">
        <f t="shared" si="0"/>
        <v>32282.080000000002</v>
      </c>
    </row>
    <row r="13" spans="1:20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95</v>
      </c>
      <c r="I13" s="113">
        <v>127.2</v>
      </c>
      <c r="J13" s="63">
        <v>37</v>
      </c>
      <c r="K13" s="113">
        <v>45.14</v>
      </c>
      <c r="L13" s="63">
        <v>1</v>
      </c>
      <c r="M13" s="113">
        <v>0.56000000000000005</v>
      </c>
      <c r="N13" s="63">
        <v>3</v>
      </c>
      <c r="O13" s="113">
        <v>8.77</v>
      </c>
      <c r="P13" s="63">
        <v>0</v>
      </c>
      <c r="Q13" s="113">
        <v>0</v>
      </c>
      <c r="R13" s="63">
        <f t="shared" si="0"/>
        <v>136</v>
      </c>
      <c r="S13" s="113">
        <f t="shared" si="0"/>
        <v>181.67000000000002</v>
      </c>
    </row>
    <row r="14" spans="1:20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7333</v>
      </c>
      <c r="I14" s="113">
        <v>24682.240000000002</v>
      </c>
      <c r="J14" s="63">
        <v>1103</v>
      </c>
      <c r="K14" s="113">
        <v>2340.9699999999998</v>
      </c>
      <c r="L14" s="63">
        <v>3</v>
      </c>
      <c r="M14" s="113">
        <v>15.43</v>
      </c>
      <c r="N14" s="63">
        <v>76</v>
      </c>
      <c r="O14" s="113">
        <v>193.57</v>
      </c>
      <c r="P14" s="63">
        <v>3</v>
      </c>
      <c r="Q14" s="113">
        <v>2.93</v>
      </c>
      <c r="R14" s="63">
        <f t="shared" si="0"/>
        <v>8518</v>
      </c>
      <c r="S14" s="113">
        <f t="shared" si="0"/>
        <v>27235.140000000003</v>
      </c>
    </row>
    <row r="15" spans="1:20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499</v>
      </c>
      <c r="I15" s="113">
        <v>473.84</v>
      </c>
      <c r="J15" s="63">
        <v>84</v>
      </c>
      <c r="K15" s="113">
        <v>384.37</v>
      </c>
      <c r="L15" s="63">
        <v>20</v>
      </c>
      <c r="M15" s="113">
        <v>384.46</v>
      </c>
      <c r="N15" s="63">
        <v>68</v>
      </c>
      <c r="O15" s="113">
        <v>1440.37</v>
      </c>
      <c r="P15" s="63">
        <v>4</v>
      </c>
      <c r="Q15" s="113">
        <v>14.08</v>
      </c>
      <c r="R15" s="63">
        <f t="shared" si="0"/>
        <v>675</v>
      </c>
      <c r="S15" s="113">
        <f t="shared" si="0"/>
        <v>2697.12</v>
      </c>
    </row>
    <row r="16" spans="1:20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27</v>
      </c>
      <c r="I16" s="113">
        <v>213.72</v>
      </c>
      <c r="J16" s="63">
        <v>46</v>
      </c>
      <c r="K16" s="113">
        <v>420.42</v>
      </c>
      <c r="L16" s="63">
        <v>87</v>
      </c>
      <c r="M16" s="113">
        <v>3340.82</v>
      </c>
      <c r="N16" s="63">
        <v>486</v>
      </c>
      <c r="O16" s="113">
        <v>23592.85</v>
      </c>
      <c r="P16" s="63">
        <v>45</v>
      </c>
      <c r="Q16" s="113">
        <v>1263.24</v>
      </c>
      <c r="R16" s="63">
        <f t="shared" si="0"/>
        <v>691</v>
      </c>
      <c r="S16" s="113">
        <f t="shared" si="0"/>
        <v>28831.05</v>
      </c>
    </row>
    <row r="17" spans="1:20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42</v>
      </c>
      <c r="I17" s="113">
        <v>187.95</v>
      </c>
      <c r="J17" s="63">
        <v>15</v>
      </c>
      <c r="K17" s="113">
        <v>158.26</v>
      </c>
      <c r="L17" s="63">
        <v>0</v>
      </c>
      <c r="M17" s="113">
        <v>0</v>
      </c>
      <c r="N17" s="63">
        <v>20</v>
      </c>
      <c r="O17" s="113">
        <v>89.48</v>
      </c>
      <c r="P17" s="63">
        <v>0</v>
      </c>
      <c r="Q17" s="113">
        <v>0</v>
      </c>
      <c r="R17" s="63">
        <f t="shared" si="0"/>
        <v>77</v>
      </c>
      <c r="S17" s="113">
        <f t="shared" si="0"/>
        <v>435.69</v>
      </c>
    </row>
    <row r="18" spans="1:20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14</v>
      </c>
      <c r="I18" s="113">
        <v>2.9</v>
      </c>
      <c r="J18" s="63">
        <v>6</v>
      </c>
      <c r="K18" s="113">
        <v>1.88</v>
      </c>
      <c r="L18" s="63">
        <v>0</v>
      </c>
      <c r="M18" s="113">
        <v>0</v>
      </c>
      <c r="N18" s="63">
        <v>4</v>
      </c>
      <c r="O18" s="113">
        <v>0.63</v>
      </c>
      <c r="P18" s="63">
        <v>1</v>
      </c>
      <c r="Q18" s="113">
        <v>0.02</v>
      </c>
      <c r="R18" s="63">
        <f t="shared" si="0"/>
        <v>25</v>
      </c>
      <c r="S18" s="113">
        <f t="shared" si="0"/>
        <v>5.4299999999999988</v>
      </c>
    </row>
    <row r="19" spans="1:20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11107</v>
      </c>
      <c r="I19" s="115">
        <v>42569.83</v>
      </c>
      <c r="J19" s="114">
        <v>1592</v>
      </c>
      <c r="K19" s="115">
        <v>6183.97</v>
      </c>
      <c r="L19" s="114">
        <v>116</v>
      </c>
      <c r="M19" s="115">
        <v>4185.74</v>
      </c>
      <c r="N19" s="114">
        <v>836</v>
      </c>
      <c r="O19" s="115">
        <v>37740.160000000003</v>
      </c>
      <c r="P19" s="114">
        <v>833</v>
      </c>
      <c r="Q19" s="115">
        <v>3966.9</v>
      </c>
      <c r="R19" s="114">
        <f t="shared" si="0"/>
        <v>14484</v>
      </c>
      <c r="S19" s="115">
        <f>SUM(S11:S18)</f>
        <v>94646.599999999991</v>
      </c>
      <c r="T19" s="323"/>
    </row>
    <row r="20" spans="1:20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96</v>
      </c>
      <c r="I20" s="113">
        <v>74.7</v>
      </c>
      <c r="J20" s="63">
        <v>40</v>
      </c>
      <c r="K20" s="113">
        <v>56.47</v>
      </c>
      <c r="L20" s="63">
        <v>60</v>
      </c>
      <c r="M20" s="113">
        <v>142.62</v>
      </c>
      <c r="N20" s="63">
        <v>39</v>
      </c>
      <c r="O20" s="113">
        <v>318.39999999999998</v>
      </c>
      <c r="P20" s="63">
        <v>6</v>
      </c>
      <c r="Q20" s="113">
        <v>9.0500000000000007</v>
      </c>
      <c r="R20" s="63">
        <f t="shared" si="0"/>
        <v>241</v>
      </c>
      <c r="S20" s="113">
        <f t="shared" si="0"/>
        <v>601.24</v>
      </c>
    </row>
    <row r="21" spans="1:20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918</v>
      </c>
      <c r="I21" s="113">
        <v>1284.19</v>
      </c>
      <c r="J21" s="63">
        <v>258</v>
      </c>
      <c r="K21" s="113">
        <v>1335.7</v>
      </c>
      <c r="L21" s="63">
        <v>4</v>
      </c>
      <c r="M21" s="113">
        <v>1.62</v>
      </c>
      <c r="N21" s="63">
        <v>28</v>
      </c>
      <c r="O21" s="113">
        <v>45.55</v>
      </c>
      <c r="P21" s="63">
        <v>2</v>
      </c>
      <c r="Q21" s="113">
        <v>0.24</v>
      </c>
      <c r="R21" s="63">
        <f t="shared" ref="R21:S54" si="1">+H21+J21+L21+N21+P21</f>
        <v>1210</v>
      </c>
      <c r="S21" s="113">
        <f t="shared" si="1"/>
        <v>2667.3</v>
      </c>
    </row>
    <row r="22" spans="1:20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8</v>
      </c>
      <c r="I22" s="113">
        <v>9.2100000000000009</v>
      </c>
      <c r="J22" s="63">
        <v>16</v>
      </c>
      <c r="K22" s="113">
        <v>41.87</v>
      </c>
      <c r="L22" s="63">
        <v>20</v>
      </c>
      <c r="M22" s="113">
        <v>35.75</v>
      </c>
      <c r="N22" s="63">
        <v>15</v>
      </c>
      <c r="O22" s="113">
        <v>167.84</v>
      </c>
      <c r="P22" s="63">
        <v>4</v>
      </c>
      <c r="Q22" s="113">
        <v>6.88</v>
      </c>
      <c r="R22" s="63">
        <f t="shared" si="1"/>
        <v>63</v>
      </c>
      <c r="S22" s="113">
        <f t="shared" si="1"/>
        <v>261.55</v>
      </c>
    </row>
    <row r="23" spans="1:20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177</v>
      </c>
      <c r="I23" s="113">
        <v>276.75</v>
      </c>
      <c r="J23" s="63">
        <v>23</v>
      </c>
      <c r="K23" s="113">
        <v>19.25</v>
      </c>
      <c r="L23" s="63">
        <v>33</v>
      </c>
      <c r="M23" s="113">
        <v>64.650000000000006</v>
      </c>
      <c r="N23" s="63">
        <v>40</v>
      </c>
      <c r="O23" s="113">
        <v>98.8</v>
      </c>
      <c r="P23" s="63">
        <v>75</v>
      </c>
      <c r="Q23" s="113">
        <v>99.54</v>
      </c>
      <c r="R23" s="63">
        <f t="shared" si="1"/>
        <v>348</v>
      </c>
      <c r="S23" s="113">
        <f t="shared" si="1"/>
        <v>558.99</v>
      </c>
    </row>
    <row r="24" spans="1:20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1</v>
      </c>
      <c r="I24" s="113">
        <v>1.78</v>
      </c>
      <c r="J24" s="63">
        <v>6</v>
      </c>
      <c r="K24" s="113">
        <v>2.33</v>
      </c>
      <c r="L24" s="63">
        <v>12</v>
      </c>
      <c r="M24" s="113">
        <v>26.22</v>
      </c>
      <c r="N24" s="63">
        <v>2</v>
      </c>
      <c r="O24" s="113">
        <v>0.3</v>
      </c>
      <c r="P24" s="63">
        <v>0</v>
      </c>
      <c r="Q24" s="113">
        <v>0</v>
      </c>
      <c r="R24" s="63">
        <f t="shared" si="1"/>
        <v>21</v>
      </c>
      <c r="S24" s="113">
        <f t="shared" si="1"/>
        <v>30.63</v>
      </c>
    </row>
    <row r="25" spans="1:20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693</v>
      </c>
      <c r="I25" s="113">
        <v>3355.39</v>
      </c>
      <c r="J25" s="63">
        <v>263</v>
      </c>
      <c r="K25" s="113">
        <v>1044.72</v>
      </c>
      <c r="L25" s="63">
        <v>324</v>
      </c>
      <c r="M25" s="113">
        <v>1744.73</v>
      </c>
      <c r="N25" s="63">
        <v>29</v>
      </c>
      <c r="O25" s="113">
        <v>146</v>
      </c>
      <c r="P25" s="63">
        <v>2</v>
      </c>
      <c r="Q25" s="113">
        <v>0.3</v>
      </c>
      <c r="R25" s="63">
        <f t="shared" si="1"/>
        <v>1311</v>
      </c>
      <c r="S25" s="113">
        <f t="shared" si="1"/>
        <v>6291.14</v>
      </c>
    </row>
    <row r="26" spans="1:20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81</v>
      </c>
      <c r="I26" s="113">
        <v>88.09</v>
      </c>
      <c r="J26" s="63">
        <v>199</v>
      </c>
      <c r="K26" s="113">
        <v>907.94</v>
      </c>
      <c r="L26" s="63">
        <v>14</v>
      </c>
      <c r="M26" s="113">
        <v>28.88</v>
      </c>
      <c r="N26" s="63">
        <v>14</v>
      </c>
      <c r="O26" s="113">
        <v>57.22</v>
      </c>
      <c r="P26" s="63">
        <v>3</v>
      </c>
      <c r="Q26" s="113">
        <v>2.73</v>
      </c>
      <c r="R26" s="63">
        <f t="shared" si="1"/>
        <v>311</v>
      </c>
      <c r="S26" s="113">
        <f t="shared" si="1"/>
        <v>1084.8600000000001</v>
      </c>
    </row>
    <row r="27" spans="1:20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1</v>
      </c>
      <c r="I27" s="113">
        <v>0.02</v>
      </c>
      <c r="J27" s="63">
        <v>1</v>
      </c>
      <c r="K27" s="113">
        <v>7.46</v>
      </c>
      <c r="L27" s="63">
        <v>2</v>
      </c>
      <c r="M27" s="113">
        <v>0.17</v>
      </c>
      <c r="N27" s="63">
        <v>4</v>
      </c>
      <c r="O27" s="113">
        <v>0.24</v>
      </c>
      <c r="P27" s="63">
        <v>2</v>
      </c>
      <c r="Q27" s="113">
        <v>0.27</v>
      </c>
      <c r="R27" s="63">
        <f t="shared" si="1"/>
        <v>10</v>
      </c>
      <c r="S27" s="113">
        <f t="shared" si="1"/>
        <v>8.16</v>
      </c>
    </row>
    <row r="28" spans="1:20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154</v>
      </c>
      <c r="I28" s="113">
        <v>131.15</v>
      </c>
      <c r="J28" s="63">
        <v>126</v>
      </c>
      <c r="K28" s="113">
        <v>260.70999999999998</v>
      </c>
      <c r="L28" s="63">
        <v>521</v>
      </c>
      <c r="M28" s="113">
        <v>4015.53</v>
      </c>
      <c r="N28" s="63">
        <v>22</v>
      </c>
      <c r="O28" s="113">
        <v>190.52</v>
      </c>
      <c r="P28" s="63">
        <v>5</v>
      </c>
      <c r="Q28" s="113">
        <v>0.75</v>
      </c>
      <c r="R28" s="63">
        <f t="shared" si="1"/>
        <v>828</v>
      </c>
      <c r="S28" s="113">
        <f t="shared" si="1"/>
        <v>4598.6600000000008</v>
      </c>
    </row>
    <row r="29" spans="1:20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48</v>
      </c>
      <c r="I29" s="113">
        <v>173.07</v>
      </c>
      <c r="J29" s="63">
        <v>142</v>
      </c>
      <c r="K29" s="113">
        <v>1224.6300000000001</v>
      </c>
      <c r="L29" s="63">
        <v>30</v>
      </c>
      <c r="M29" s="113">
        <v>43.78</v>
      </c>
      <c r="N29" s="63">
        <v>17</v>
      </c>
      <c r="O29" s="113">
        <v>238.2</v>
      </c>
      <c r="P29" s="63">
        <v>10</v>
      </c>
      <c r="Q29" s="113">
        <v>15.66</v>
      </c>
      <c r="R29" s="63">
        <f t="shared" si="1"/>
        <v>247</v>
      </c>
      <c r="S29" s="113">
        <f t="shared" si="1"/>
        <v>1695.3400000000001</v>
      </c>
    </row>
    <row r="30" spans="1:20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20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149</v>
      </c>
      <c r="I31" s="113">
        <v>16.489999999999998</v>
      </c>
      <c r="J31" s="63">
        <v>39</v>
      </c>
      <c r="K31" s="113">
        <v>9.1</v>
      </c>
      <c r="L31" s="63">
        <v>3</v>
      </c>
      <c r="M31" s="113">
        <v>0.4</v>
      </c>
      <c r="N31" s="63">
        <v>57</v>
      </c>
      <c r="O31" s="113">
        <v>15.11</v>
      </c>
      <c r="P31" s="63">
        <v>1</v>
      </c>
      <c r="Q31" s="113">
        <v>0.06</v>
      </c>
      <c r="R31" s="63">
        <f t="shared" si="1"/>
        <v>249</v>
      </c>
      <c r="S31" s="113">
        <f t="shared" si="1"/>
        <v>41.16</v>
      </c>
    </row>
    <row r="32" spans="1:20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1765</v>
      </c>
      <c r="I32" s="115">
        <v>5410.84</v>
      </c>
      <c r="J32" s="114">
        <v>747</v>
      </c>
      <c r="K32" s="115">
        <v>4910.18</v>
      </c>
      <c r="L32" s="114">
        <v>618</v>
      </c>
      <c r="M32" s="115">
        <v>6104.35</v>
      </c>
      <c r="N32" s="114">
        <v>206</v>
      </c>
      <c r="O32" s="115">
        <v>1278.18</v>
      </c>
      <c r="P32" s="114">
        <v>95</v>
      </c>
      <c r="Q32" s="115">
        <v>135.47999999999999</v>
      </c>
      <c r="R32" s="114">
        <f t="shared" si="1"/>
        <v>3431</v>
      </c>
      <c r="S32" s="115">
        <f>SUM(S20:S31)</f>
        <v>17839.030000000002</v>
      </c>
      <c r="T32" s="323"/>
    </row>
    <row r="33" spans="1:20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4</v>
      </c>
      <c r="I33" s="113">
        <v>2.2599999999999998</v>
      </c>
      <c r="J33" s="63">
        <v>2</v>
      </c>
      <c r="K33" s="113">
        <v>7.57</v>
      </c>
      <c r="L33" s="63">
        <v>0</v>
      </c>
      <c r="M33" s="113">
        <v>0</v>
      </c>
      <c r="N33" s="63">
        <v>3</v>
      </c>
      <c r="O33" s="113">
        <v>2.9</v>
      </c>
      <c r="P33" s="63">
        <v>96</v>
      </c>
      <c r="Q33" s="113">
        <v>655.51</v>
      </c>
      <c r="R33" s="63">
        <f t="shared" si="1"/>
        <v>105</v>
      </c>
      <c r="S33" s="113">
        <f t="shared" si="1"/>
        <v>668.24</v>
      </c>
    </row>
    <row r="34" spans="1:20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20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0</v>
      </c>
      <c r="K35" s="113">
        <v>0</v>
      </c>
      <c r="L35" s="63">
        <v>0</v>
      </c>
      <c r="M35" s="113">
        <v>0</v>
      </c>
      <c r="N35" s="63">
        <v>1</v>
      </c>
      <c r="O35" s="113">
        <v>0.06</v>
      </c>
      <c r="P35" s="63">
        <v>1</v>
      </c>
      <c r="Q35" s="113">
        <v>0.14000000000000001</v>
      </c>
      <c r="R35" s="63">
        <f t="shared" si="1"/>
        <v>2</v>
      </c>
      <c r="S35" s="113">
        <f t="shared" si="1"/>
        <v>0.2</v>
      </c>
    </row>
    <row r="36" spans="1:20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1</v>
      </c>
      <c r="Q36" s="113">
        <v>1.55</v>
      </c>
      <c r="R36" s="63">
        <f t="shared" si="1"/>
        <v>1</v>
      </c>
      <c r="S36" s="113">
        <f t="shared" si="1"/>
        <v>1.55</v>
      </c>
    </row>
    <row r="37" spans="1:20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34</v>
      </c>
      <c r="I37" s="113">
        <v>24.46</v>
      </c>
      <c r="J37" s="63">
        <v>15</v>
      </c>
      <c r="K37" s="113">
        <v>22.23</v>
      </c>
      <c r="L37" s="63">
        <v>5</v>
      </c>
      <c r="M37" s="113">
        <v>2.17</v>
      </c>
      <c r="N37" s="63">
        <v>8</v>
      </c>
      <c r="O37" s="113">
        <v>14.03</v>
      </c>
      <c r="P37" s="63">
        <v>15</v>
      </c>
      <c r="Q37" s="113">
        <v>120.61</v>
      </c>
      <c r="R37" s="63">
        <f t="shared" si="1"/>
        <v>77</v>
      </c>
      <c r="S37" s="113">
        <f t="shared" si="1"/>
        <v>183.5</v>
      </c>
    </row>
    <row r="38" spans="1:20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8</v>
      </c>
      <c r="I38" s="113">
        <v>22.9</v>
      </c>
      <c r="J38" s="63">
        <v>14</v>
      </c>
      <c r="K38" s="113">
        <v>71.53</v>
      </c>
      <c r="L38" s="63">
        <v>22</v>
      </c>
      <c r="M38" s="113">
        <v>52.34</v>
      </c>
      <c r="N38" s="63">
        <v>99</v>
      </c>
      <c r="O38" s="113">
        <v>699.98</v>
      </c>
      <c r="P38" s="63">
        <v>4</v>
      </c>
      <c r="Q38" s="113">
        <v>14.65</v>
      </c>
      <c r="R38" s="63">
        <f t="shared" si="1"/>
        <v>147</v>
      </c>
      <c r="S38" s="113">
        <f t="shared" si="1"/>
        <v>861.4</v>
      </c>
    </row>
    <row r="39" spans="1:20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1</v>
      </c>
      <c r="I39" s="113">
        <v>0.12</v>
      </c>
      <c r="J39" s="63">
        <v>0</v>
      </c>
      <c r="K39" s="113">
        <v>0</v>
      </c>
      <c r="L39" s="63">
        <v>1</v>
      </c>
      <c r="M39" s="113">
        <v>0.33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2</v>
      </c>
      <c r="S39" s="113">
        <f t="shared" si="1"/>
        <v>0.45</v>
      </c>
    </row>
    <row r="40" spans="1:20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228</v>
      </c>
      <c r="I40" s="113">
        <v>1184.3499999999999</v>
      </c>
      <c r="J40" s="63">
        <v>158</v>
      </c>
      <c r="K40" s="113">
        <v>483.05</v>
      </c>
      <c r="L40" s="63">
        <v>2</v>
      </c>
      <c r="M40" s="113">
        <v>3.13</v>
      </c>
      <c r="N40" s="63">
        <v>2</v>
      </c>
      <c r="O40" s="113">
        <v>11.12</v>
      </c>
      <c r="P40" s="63">
        <v>0</v>
      </c>
      <c r="Q40" s="113">
        <v>0</v>
      </c>
      <c r="R40" s="63">
        <f t="shared" si="1"/>
        <v>390</v>
      </c>
      <c r="S40" s="113">
        <f t="shared" si="1"/>
        <v>1681.6499999999999</v>
      </c>
    </row>
    <row r="41" spans="1:20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1</v>
      </c>
      <c r="O41" s="113">
        <v>0.61</v>
      </c>
      <c r="P41" s="63">
        <v>1</v>
      </c>
      <c r="Q41" s="113">
        <v>4.41</v>
      </c>
      <c r="R41" s="63">
        <f t="shared" si="1"/>
        <v>2</v>
      </c>
      <c r="S41" s="113">
        <f t="shared" si="1"/>
        <v>5.0200000000000005</v>
      </c>
    </row>
    <row r="42" spans="1:20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3</v>
      </c>
      <c r="I42" s="113">
        <v>1.2</v>
      </c>
      <c r="J42" s="63">
        <v>2</v>
      </c>
      <c r="K42" s="113">
        <v>0.87</v>
      </c>
      <c r="L42" s="63">
        <v>2</v>
      </c>
      <c r="M42" s="113">
        <v>7.07</v>
      </c>
      <c r="N42" s="63">
        <v>0</v>
      </c>
      <c r="O42" s="113">
        <v>0</v>
      </c>
      <c r="P42" s="63">
        <v>1</v>
      </c>
      <c r="Q42" s="113">
        <v>0.26</v>
      </c>
      <c r="R42" s="63">
        <f t="shared" si="1"/>
        <v>8</v>
      </c>
      <c r="S42" s="113">
        <f t="shared" si="1"/>
        <v>9.4</v>
      </c>
    </row>
    <row r="43" spans="1:20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1</v>
      </c>
      <c r="Q43" s="113">
        <v>0.44</v>
      </c>
      <c r="R43" s="63">
        <f t="shared" si="1"/>
        <v>1</v>
      </c>
      <c r="S43" s="113">
        <f t="shared" si="1"/>
        <v>0.44</v>
      </c>
    </row>
    <row r="44" spans="1:20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7</v>
      </c>
      <c r="I44" s="113">
        <v>18.329999999999998</v>
      </c>
      <c r="J44" s="63">
        <v>13</v>
      </c>
      <c r="K44" s="113">
        <v>22.12</v>
      </c>
      <c r="L44" s="63">
        <v>5</v>
      </c>
      <c r="M44" s="113">
        <v>24.66</v>
      </c>
      <c r="N44" s="63">
        <v>30</v>
      </c>
      <c r="O44" s="113">
        <v>152.41999999999999</v>
      </c>
      <c r="P44" s="63">
        <v>11</v>
      </c>
      <c r="Q44" s="113">
        <v>56.08</v>
      </c>
      <c r="R44" s="63">
        <f t="shared" si="1"/>
        <v>66</v>
      </c>
      <c r="S44" s="113">
        <f t="shared" si="1"/>
        <v>273.60999999999996</v>
      </c>
    </row>
    <row r="45" spans="1:20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0</v>
      </c>
      <c r="I45" s="113">
        <v>0</v>
      </c>
      <c r="J45" s="63">
        <v>0</v>
      </c>
      <c r="K45" s="113">
        <v>0</v>
      </c>
      <c r="L45" s="63">
        <v>0</v>
      </c>
      <c r="M45" s="113">
        <v>0</v>
      </c>
      <c r="N45" s="63">
        <v>1</v>
      </c>
      <c r="O45" s="113">
        <v>0.11</v>
      </c>
      <c r="P45" s="63">
        <v>0</v>
      </c>
      <c r="Q45" s="113">
        <v>0</v>
      </c>
      <c r="R45" s="63">
        <f t="shared" si="1"/>
        <v>1</v>
      </c>
      <c r="S45" s="113">
        <f t="shared" si="1"/>
        <v>0.11</v>
      </c>
    </row>
    <row r="46" spans="1:20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278</v>
      </c>
      <c r="I46" s="115">
        <v>1253.6199999999999</v>
      </c>
      <c r="J46" s="114">
        <v>198</v>
      </c>
      <c r="K46" s="115">
        <v>607.37</v>
      </c>
      <c r="L46" s="114">
        <v>35</v>
      </c>
      <c r="M46" s="115">
        <v>89.7</v>
      </c>
      <c r="N46" s="114">
        <v>139</v>
      </c>
      <c r="O46" s="115">
        <v>881.23</v>
      </c>
      <c r="P46" s="114">
        <v>119</v>
      </c>
      <c r="Q46" s="115">
        <v>853.65</v>
      </c>
      <c r="R46" s="114">
        <f t="shared" si="1"/>
        <v>769</v>
      </c>
      <c r="S46" s="115">
        <f>SUM(S33:S45)</f>
        <v>3685.57</v>
      </c>
      <c r="T46" s="323"/>
    </row>
    <row r="47" spans="1:20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1854</v>
      </c>
      <c r="I47" s="113">
        <v>592.21</v>
      </c>
      <c r="J47" s="63">
        <v>229</v>
      </c>
      <c r="K47" s="113">
        <v>81.94</v>
      </c>
      <c r="L47" s="63">
        <v>9</v>
      </c>
      <c r="M47" s="113">
        <v>3.15</v>
      </c>
      <c r="N47" s="63">
        <v>333</v>
      </c>
      <c r="O47" s="113">
        <v>433.96</v>
      </c>
      <c r="P47" s="63">
        <v>813</v>
      </c>
      <c r="Q47" s="113">
        <v>2355.75</v>
      </c>
      <c r="R47" s="63">
        <f t="shared" si="1"/>
        <v>3238</v>
      </c>
      <c r="S47" s="113">
        <f>+I47+K47+M47+O47+Q47</f>
        <v>3467.01</v>
      </c>
    </row>
    <row r="48" spans="1:20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1854</v>
      </c>
      <c r="I48" s="115">
        <v>592.21</v>
      </c>
      <c r="J48" s="114">
        <v>229</v>
      </c>
      <c r="K48" s="115">
        <v>81.94</v>
      </c>
      <c r="L48" s="114">
        <v>9</v>
      </c>
      <c r="M48" s="115">
        <v>3.15</v>
      </c>
      <c r="N48" s="114">
        <v>333</v>
      </c>
      <c r="O48" s="115">
        <v>433.96</v>
      </c>
      <c r="P48" s="114">
        <v>813</v>
      </c>
      <c r="Q48" s="115">
        <v>2355.75</v>
      </c>
      <c r="R48" s="114">
        <f t="shared" si="1"/>
        <v>3238</v>
      </c>
      <c r="S48" s="115">
        <f>SUM(S47)</f>
        <v>3467.01</v>
      </c>
      <c r="T48" s="323"/>
    </row>
    <row r="49" spans="1:20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18588</v>
      </c>
      <c r="I49" s="113">
        <v>45653.52</v>
      </c>
      <c r="J49" s="63">
        <v>9064</v>
      </c>
      <c r="K49" s="113">
        <v>23037.61</v>
      </c>
      <c r="L49" s="63">
        <v>2489</v>
      </c>
      <c r="M49" s="113">
        <v>7597.48</v>
      </c>
      <c r="N49" s="63">
        <v>11338</v>
      </c>
      <c r="O49" s="113">
        <v>156345.19</v>
      </c>
      <c r="P49" s="63">
        <v>111</v>
      </c>
      <c r="Q49" s="113">
        <v>260.61</v>
      </c>
      <c r="R49" s="63">
        <f t="shared" si="1"/>
        <v>41590</v>
      </c>
      <c r="S49" s="113">
        <f>+I49+K49+M49+O49+Q49</f>
        <v>232894.40999999997</v>
      </c>
    </row>
    <row r="50" spans="1:20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18588</v>
      </c>
      <c r="I50" s="115">
        <v>45653.52</v>
      </c>
      <c r="J50" s="114">
        <v>9064</v>
      </c>
      <c r="K50" s="115">
        <v>23037.61</v>
      </c>
      <c r="L50" s="114">
        <v>2489</v>
      </c>
      <c r="M50" s="115">
        <v>7597.48</v>
      </c>
      <c r="N50" s="114">
        <v>11338</v>
      </c>
      <c r="O50" s="115">
        <v>156345.19</v>
      </c>
      <c r="P50" s="114">
        <v>111</v>
      </c>
      <c r="Q50" s="115">
        <v>260.61</v>
      </c>
      <c r="R50" s="114">
        <f t="shared" si="1"/>
        <v>41590</v>
      </c>
      <c r="S50" s="115">
        <f>SUM(S49)</f>
        <v>232894.40999999997</v>
      </c>
      <c r="T50" s="323"/>
    </row>
    <row r="51" spans="1:20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26</v>
      </c>
      <c r="I51" s="113">
        <v>14.76</v>
      </c>
      <c r="J51" s="63">
        <v>15</v>
      </c>
      <c r="K51" s="113">
        <v>8.5399999999999991</v>
      </c>
      <c r="L51" s="63">
        <v>3</v>
      </c>
      <c r="M51" s="113">
        <v>1.31</v>
      </c>
      <c r="N51" s="63">
        <v>2</v>
      </c>
      <c r="O51" s="113">
        <v>0.23</v>
      </c>
      <c r="P51" s="63">
        <v>1</v>
      </c>
      <c r="Q51" s="113">
        <v>5.7</v>
      </c>
      <c r="R51" s="63">
        <f t="shared" si="1"/>
        <v>47</v>
      </c>
      <c r="S51" s="113">
        <f t="shared" si="1"/>
        <v>30.539999999999996</v>
      </c>
    </row>
    <row r="52" spans="1:20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26</v>
      </c>
      <c r="I52" s="113">
        <v>14.15</v>
      </c>
      <c r="J52" s="63">
        <v>23</v>
      </c>
      <c r="K52" s="113">
        <v>12.8</v>
      </c>
      <c r="L52" s="63">
        <v>1</v>
      </c>
      <c r="M52" s="113">
        <v>0.66</v>
      </c>
      <c r="N52" s="63">
        <v>0</v>
      </c>
      <c r="O52" s="113">
        <v>0</v>
      </c>
      <c r="P52" s="63">
        <v>1</v>
      </c>
      <c r="Q52" s="113">
        <v>7.21</v>
      </c>
      <c r="R52" s="63">
        <f t="shared" si="1"/>
        <v>51</v>
      </c>
      <c r="S52" s="113">
        <f t="shared" si="1"/>
        <v>34.82</v>
      </c>
    </row>
    <row r="53" spans="1:20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21</v>
      </c>
      <c r="I53" s="113">
        <v>20.7</v>
      </c>
      <c r="J53" s="63">
        <v>13</v>
      </c>
      <c r="K53" s="113">
        <v>6.81</v>
      </c>
      <c r="L53" s="63">
        <v>0</v>
      </c>
      <c r="M53" s="113">
        <v>0</v>
      </c>
      <c r="N53" s="63">
        <v>0</v>
      </c>
      <c r="O53" s="113">
        <v>0</v>
      </c>
      <c r="P53" s="63">
        <v>1</v>
      </c>
      <c r="Q53" s="113">
        <v>3.1</v>
      </c>
      <c r="R53" s="63">
        <f t="shared" si="1"/>
        <v>35</v>
      </c>
      <c r="S53" s="113">
        <f t="shared" si="1"/>
        <v>30.61</v>
      </c>
    </row>
    <row r="54" spans="1:20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19</v>
      </c>
      <c r="I54" s="113">
        <v>29.01</v>
      </c>
      <c r="J54" s="63">
        <v>57</v>
      </c>
      <c r="K54" s="113">
        <v>283.52</v>
      </c>
      <c r="L54" s="63">
        <v>7</v>
      </c>
      <c r="M54" s="113">
        <v>22.55</v>
      </c>
      <c r="N54" s="63">
        <v>49</v>
      </c>
      <c r="O54" s="113">
        <v>584.45000000000005</v>
      </c>
      <c r="P54" s="63">
        <v>81</v>
      </c>
      <c r="Q54" s="113">
        <v>602.39</v>
      </c>
      <c r="R54" s="63">
        <f t="shared" si="1"/>
        <v>213</v>
      </c>
      <c r="S54" s="113">
        <f t="shared" si="1"/>
        <v>1521.92</v>
      </c>
    </row>
    <row r="55" spans="1:20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384</v>
      </c>
      <c r="I55" s="113">
        <v>588.35</v>
      </c>
      <c r="J55" s="63">
        <v>214</v>
      </c>
      <c r="K55" s="113">
        <v>323.83</v>
      </c>
      <c r="L55" s="63">
        <v>12</v>
      </c>
      <c r="M55" s="113">
        <v>56.7</v>
      </c>
      <c r="N55" s="63">
        <v>11</v>
      </c>
      <c r="O55" s="113">
        <v>130.69</v>
      </c>
      <c r="P55" s="63">
        <v>1</v>
      </c>
      <c r="Q55" s="113">
        <v>0.35</v>
      </c>
      <c r="R55" s="63">
        <f t="shared" ref="R55:S93" si="2">+H55+J55+L55+N55+P55</f>
        <v>622</v>
      </c>
      <c r="S55" s="113">
        <f t="shared" si="2"/>
        <v>1099.92</v>
      </c>
    </row>
    <row r="56" spans="1:20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22</v>
      </c>
      <c r="I56" s="113">
        <v>26.12</v>
      </c>
      <c r="J56" s="63">
        <v>6</v>
      </c>
      <c r="K56" s="113">
        <v>18.010000000000002</v>
      </c>
      <c r="L56" s="63">
        <v>0</v>
      </c>
      <c r="M56" s="113">
        <v>0</v>
      </c>
      <c r="N56" s="63">
        <v>3</v>
      </c>
      <c r="O56" s="113">
        <v>4.6100000000000003</v>
      </c>
      <c r="P56" s="63">
        <v>0</v>
      </c>
      <c r="Q56" s="113">
        <v>0</v>
      </c>
      <c r="R56" s="63">
        <f t="shared" si="2"/>
        <v>31</v>
      </c>
      <c r="S56" s="113">
        <f t="shared" si="2"/>
        <v>48.74</v>
      </c>
    </row>
    <row r="57" spans="1:20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18</v>
      </c>
      <c r="I57" s="113">
        <v>1</v>
      </c>
      <c r="J57" s="63">
        <v>1</v>
      </c>
      <c r="K57" s="113">
        <v>0.2</v>
      </c>
      <c r="L57" s="63">
        <v>0</v>
      </c>
      <c r="M57" s="113">
        <v>0</v>
      </c>
      <c r="N57" s="63">
        <v>37</v>
      </c>
      <c r="O57" s="113">
        <v>7.65</v>
      </c>
      <c r="P57" s="63">
        <v>2</v>
      </c>
      <c r="Q57" s="113">
        <v>0.95</v>
      </c>
      <c r="R57" s="63">
        <f t="shared" si="2"/>
        <v>58</v>
      </c>
      <c r="S57" s="113">
        <f t="shared" si="2"/>
        <v>9.7999999999999989</v>
      </c>
    </row>
    <row r="58" spans="1:20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468</v>
      </c>
      <c r="I58" s="115">
        <v>694.09</v>
      </c>
      <c r="J58" s="114">
        <v>282</v>
      </c>
      <c r="K58" s="115">
        <v>653.71</v>
      </c>
      <c r="L58" s="114">
        <v>21</v>
      </c>
      <c r="M58" s="115">
        <v>81.22</v>
      </c>
      <c r="N58" s="114">
        <v>102</v>
      </c>
      <c r="O58" s="115">
        <v>727.63</v>
      </c>
      <c r="P58" s="114">
        <v>84</v>
      </c>
      <c r="Q58" s="115">
        <v>619.70000000000005</v>
      </c>
      <c r="R58" s="114">
        <f t="shared" si="2"/>
        <v>957</v>
      </c>
      <c r="S58" s="115">
        <f>SUM(S51:S57)</f>
        <v>2776.3500000000004</v>
      </c>
      <c r="T58" s="323"/>
    </row>
    <row r="59" spans="1:20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46</v>
      </c>
      <c r="I59" s="113">
        <v>341.13</v>
      </c>
      <c r="J59" s="63">
        <v>163</v>
      </c>
      <c r="K59" s="113">
        <v>3419.11</v>
      </c>
      <c r="L59" s="63">
        <v>131</v>
      </c>
      <c r="M59" s="113">
        <v>20713.810000000001</v>
      </c>
      <c r="N59" s="63">
        <v>1770</v>
      </c>
      <c r="O59" s="113">
        <v>102647.62</v>
      </c>
      <c r="P59" s="63">
        <v>28</v>
      </c>
      <c r="Q59" s="113">
        <v>79.599999999999994</v>
      </c>
      <c r="R59" s="63">
        <f t="shared" si="2"/>
        <v>2138</v>
      </c>
      <c r="S59" s="113">
        <f>+I59+K59+M59+O59+Q59</f>
        <v>127201.27</v>
      </c>
    </row>
    <row r="60" spans="1:20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46</v>
      </c>
      <c r="I60" s="115">
        <v>341.13</v>
      </c>
      <c r="J60" s="114">
        <v>163</v>
      </c>
      <c r="K60" s="115">
        <v>3419.11</v>
      </c>
      <c r="L60" s="114">
        <v>131</v>
      </c>
      <c r="M60" s="115">
        <v>20713.810000000001</v>
      </c>
      <c r="N60" s="114">
        <v>1770</v>
      </c>
      <c r="O60" s="115">
        <v>102647.62</v>
      </c>
      <c r="P60" s="114">
        <v>28</v>
      </c>
      <c r="Q60" s="115">
        <v>79.599999999999994</v>
      </c>
      <c r="R60" s="114">
        <f t="shared" si="2"/>
        <v>2138</v>
      </c>
      <c r="S60" s="115">
        <f>SUM(S59)</f>
        <v>127201.27</v>
      </c>
      <c r="T60" s="323"/>
    </row>
    <row r="61" spans="1:20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568</v>
      </c>
      <c r="I61" s="113">
        <v>1506.77</v>
      </c>
      <c r="J61" s="63">
        <v>265</v>
      </c>
      <c r="K61" s="113">
        <v>1477.8</v>
      </c>
      <c r="L61" s="63">
        <v>1</v>
      </c>
      <c r="M61" s="113">
        <v>1.34</v>
      </c>
      <c r="N61" s="63">
        <v>8</v>
      </c>
      <c r="O61" s="113">
        <v>154.94</v>
      </c>
      <c r="P61" s="63">
        <v>4</v>
      </c>
      <c r="Q61" s="113">
        <v>61.83</v>
      </c>
      <c r="R61" s="63">
        <f t="shared" si="2"/>
        <v>846</v>
      </c>
      <c r="S61" s="113">
        <f>+I61+K61+M61+O61+Q61</f>
        <v>3202.68</v>
      </c>
    </row>
    <row r="62" spans="1:20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1727</v>
      </c>
      <c r="I62" s="113">
        <v>91564.91</v>
      </c>
      <c r="J62" s="63">
        <v>46</v>
      </c>
      <c r="K62" s="113">
        <v>2424.56</v>
      </c>
      <c r="L62" s="63">
        <v>0</v>
      </c>
      <c r="M62" s="113">
        <v>0</v>
      </c>
      <c r="N62" s="63">
        <v>2</v>
      </c>
      <c r="O62" s="113">
        <v>31.41</v>
      </c>
      <c r="P62" s="63">
        <v>1</v>
      </c>
      <c r="Q62" s="113">
        <v>11.97</v>
      </c>
      <c r="R62" s="63">
        <f t="shared" si="2"/>
        <v>1776</v>
      </c>
      <c r="S62" s="113">
        <f>+I62+K62+M62+O62+Q62</f>
        <v>94032.85</v>
      </c>
    </row>
    <row r="63" spans="1:20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5594</v>
      </c>
      <c r="I63" s="113">
        <v>22948.5</v>
      </c>
      <c r="J63" s="63">
        <v>2453</v>
      </c>
      <c r="K63" s="113">
        <v>73893.55</v>
      </c>
      <c r="L63" s="63">
        <v>223</v>
      </c>
      <c r="M63" s="113">
        <v>23595.73</v>
      </c>
      <c r="N63" s="63">
        <v>4796</v>
      </c>
      <c r="O63" s="113">
        <v>494718.59</v>
      </c>
      <c r="P63" s="63">
        <v>117</v>
      </c>
      <c r="Q63" s="113">
        <v>2403.21</v>
      </c>
      <c r="R63" s="63">
        <f t="shared" si="2"/>
        <v>13183</v>
      </c>
      <c r="S63" s="113">
        <f>+I63+K63+M63+O63+Q63</f>
        <v>617559.57999999996</v>
      </c>
    </row>
    <row r="64" spans="1:20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6200</v>
      </c>
      <c r="I64" s="115">
        <v>116020.18</v>
      </c>
      <c r="J64" s="114">
        <v>2543</v>
      </c>
      <c r="K64" s="115">
        <v>77795.91</v>
      </c>
      <c r="L64" s="114">
        <v>224</v>
      </c>
      <c r="M64" s="115">
        <v>23597.07</v>
      </c>
      <c r="N64" s="114">
        <v>4798</v>
      </c>
      <c r="O64" s="115">
        <v>494904.94</v>
      </c>
      <c r="P64" s="114">
        <v>122</v>
      </c>
      <c r="Q64" s="115">
        <v>2477.0100000000002</v>
      </c>
      <c r="R64" s="114">
        <f t="shared" si="2"/>
        <v>13887</v>
      </c>
      <c r="S64" s="115">
        <f>SUM(S61:S63)</f>
        <v>714795.11</v>
      </c>
      <c r="T64" s="323"/>
    </row>
    <row r="65" spans="1:20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8899</v>
      </c>
      <c r="I65" s="113">
        <v>36913.980000000003</v>
      </c>
      <c r="J65" s="63">
        <v>1200</v>
      </c>
      <c r="K65" s="113">
        <v>6427.17</v>
      </c>
      <c r="L65" s="63">
        <v>496</v>
      </c>
      <c r="M65" s="113">
        <v>7704.42</v>
      </c>
      <c r="N65" s="63">
        <v>674</v>
      </c>
      <c r="O65" s="113">
        <v>11491.75</v>
      </c>
      <c r="P65" s="63">
        <v>44</v>
      </c>
      <c r="Q65" s="113">
        <v>153.33000000000001</v>
      </c>
      <c r="R65" s="63">
        <f t="shared" si="2"/>
        <v>11313</v>
      </c>
      <c r="S65" s="113">
        <f>+I65+K65+M65+O65+Q65</f>
        <v>62690.65</v>
      </c>
    </row>
    <row r="66" spans="1:20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8899</v>
      </c>
      <c r="I66" s="115">
        <v>36913.980000000003</v>
      </c>
      <c r="J66" s="114">
        <v>1200</v>
      </c>
      <c r="K66" s="115">
        <v>6427.17</v>
      </c>
      <c r="L66" s="114">
        <v>496</v>
      </c>
      <c r="M66" s="115">
        <v>7704.42</v>
      </c>
      <c r="N66" s="114">
        <v>674</v>
      </c>
      <c r="O66" s="115">
        <v>11491.75</v>
      </c>
      <c r="P66" s="114">
        <v>44</v>
      </c>
      <c r="Q66" s="115">
        <v>153.33000000000001</v>
      </c>
      <c r="R66" s="114">
        <f t="shared" si="2"/>
        <v>11313</v>
      </c>
      <c r="S66" s="115">
        <f>SUM(S65)</f>
        <v>62690.65</v>
      </c>
      <c r="T66" s="323"/>
    </row>
    <row r="67" spans="1:20" x14ac:dyDescent="0.25">
      <c r="A67" s="356"/>
      <c r="B67" s="284"/>
      <c r="C67" s="355"/>
      <c r="D67" s="278"/>
      <c r="E67" s="424" t="s">
        <v>657</v>
      </c>
      <c r="F67" s="287"/>
      <c r="G67" s="112" t="s">
        <v>651</v>
      </c>
      <c r="H67" s="63">
        <v>0</v>
      </c>
      <c r="I67" s="113">
        <v>0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0</v>
      </c>
      <c r="S67" s="113">
        <f t="shared" ref="S67:S69" si="4">+I67+K67+M67+O67+Q67</f>
        <v>0</v>
      </c>
    </row>
    <row r="68" spans="1:20" x14ac:dyDescent="0.25">
      <c r="A68" s="356"/>
      <c r="B68" s="284"/>
      <c r="C68" s="355"/>
      <c r="D68" s="278"/>
      <c r="E68" s="417"/>
      <c r="F68" s="287"/>
      <c r="G68" s="112" t="s">
        <v>652</v>
      </c>
      <c r="H68" s="63">
        <v>18</v>
      </c>
      <c r="I68" s="113">
        <v>22.24</v>
      </c>
      <c r="J68" s="63">
        <v>6</v>
      </c>
      <c r="K68" s="113">
        <v>8.5</v>
      </c>
      <c r="L68" s="63">
        <v>1</v>
      </c>
      <c r="M68" s="113">
        <v>7.46</v>
      </c>
      <c r="N68" s="63">
        <v>3</v>
      </c>
      <c r="O68" s="113">
        <v>11.23</v>
      </c>
      <c r="P68" s="63">
        <v>0</v>
      </c>
      <c r="Q68" s="113">
        <v>0</v>
      </c>
      <c r="R68" s="63">
        <f t="shared" si="3"/>
        <v>28</v>
      </c>
      <c r="S68" s="113">
        <f t="shared" si="4"/>
        <v>49.429999999999993</v>
      </c>
    </row>
    <row r="69" spans="1:20" ht="15.75" thickBot="1" x14ac:dyDescent="0.3">
      <c r="A69" s="356"/>
      <c r="B69" s="284"/>
      <c r="C69" s="355"/>
      <c r="D69" s="278"/>
      <c r="E69" s="417"/>
      <c r="F69" s="287"/>
      <c r="G69" s="112" t="s">
        <v>658</v>
      </c>
      <c r="H69" s="63">
        <v>8</v>
      </c>
      <c r="I69" s="113">
        <v>8.74</v>
      </c>
      <c r="J69" s="63">
        <v>4</v>
      </c>
      <c r="K69" s="113">
        <v>5.0199999999999996</v>
      </c>
      <c r="L69" s="63">
        <v>3</v>
      </c>
      <c r="M69" s="113">
        <v>9.1</v>
      </c>
      <c r="N69" s="63">
        <v>3</v>
      </c>
      <c r="O69" s="113">
        <v>8.06</v>
      </c>
      <c r="P69" s="63">
        <v>0</v>
      </c>
      <c r="Q69" s="113">
        <v>0</v>
      </c>
      <c r="R69" s="63">
        <f t="shared" si="3"/>
        <v>18</v>
      </c>
      <c r="S69" s="113">
        <f t="shared" si="4"/>
        <v>30.92</v>
      </c>
    </row>
    <row r="70" spans="1:20" ht="15.75" thickTop="1" x14ac:dyDescent="0.25">
      <c r="A70" s="356"/>
      <c r="B70" s="284"/>
      <c r="C70" s="355"/>
      <c r="D70" s="278"/>
      <c r="E70" s="425"/>
      <c r="F70" s="287"/>
      <c r="G70" s="80" t="s">
        <v>659</v>
      </c>
      <c r="H70" s="114">
        <v>26</v>
      </c>
      <c r="I70" s="115">
        <v>30.98</v>
      </c>
      <c r="J70" s="114">
        <v>10</v>
      </c>
      <c r="K70" s="115">
        <v>13.52</v>
      </c>
      <c r="L70" s="114">
        <v>4</v>
      </c>
      <c r="M70" s="115">
        <v>16.559999999999999</v>
      </c>
      <c r="N70" s="114">
        <v>6</v>
      </c>
      <c r="O70" s="115">
        <v>19.29</v>
      </c>
      <c r="P70" s="114">
        <v>0</v>
      </c>
      <c r="Q70" s="115">
        <v>0</v>
      </c>
      <c r="R70" s="114">
        <f t="shared" si="3"/>
        <v>46</v>
      </c>
      <c r="S70" s="115">
        <f>SUM(S67:S69)</f>
        <v>80.349999999999994</v>
      </c>
      <c r="T70" s="323"/>
    </row>
    <row r="71" spans="1:20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0</v>
      </c>
      <c r="S71" s="113">
        <f t="shared" si="2"/>
        <v>0</v>
      </c>
    </row>
    <row r="72" spans="1:20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0</v>
      </c>
      <c r="K72" s="113">
        <v>0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0</v>
      </c>
      <c r="S72" s="113">
        <f t="shared" si="2"/>
        <v>0</v>
      </c>
    </row>
    <row r="73" spans="1:20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0</v>
      </c>
      <c r="S73" s="113">
        <f t="shared" si="2"/>
        <v>0</v>
      </c>
    </row>
    <row r="74" spans="1:20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0</v>
      </c>
      <c r="O74" s="113">
        <v>0</v>
      </c>
      <c r="P74" s="63">
        <v>0</v>
      </c>
      <c r="Q74" s="113">
        <v>0</v>
      </c>
      <c r="R74" s="63">
        <f t="shared" si="2"/>
        <v>0</v>
      </c>
      <c r="S74" s="113">
        <f t="shared" si="2"/>
        <v>0</v>
      </c>
    </row>
    <row r="75" spans="1:20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20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0</v>
      </c>
      <c r="I76" s="113">
        <v>0</v>
      </c>
      <c r="J76" s="63">
        <v>0</v>
      </c>
      <c r="K76" s="113">
        <v>0</v>
      </c>
      <c r="L76" s="63">
        <v>0</v>
      </c>
      <c r="M76" s="113">
        <v>0</v>
      </c>
      <c r="N76" s="63">
        <v>0</v>
      </c>
      <c r="O76" s="113">
        <v>0</v>
      </c>
      <c r="P76" s="63">
        <v>0</v>
      </c>
      <c r="Q76" s="113">
        <v>0</v>
      </c>
      <c r="R76" s="63">
        <f t="shared" si="2"/>
        <v>0</v>
      </c>
      <c r="S76" s="113">
        <f t="shared" si="2"/>
        <v>0</v>
      </c>
    </row>
    <row r="77" spans="1:20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3</v>
      </c>
      <c r="I77" s="113">
        <v>0.34</v>
      </c>
      <c r="J77" s="63">
        <v>2</v>
      </c>
      <c r="K77" s="113">
        <v>0.19</v>
      </c>
      <c r="L77" s="63">
        <v>0</v>
      </c>
      <c r="M77" s="113">
        <v>0</v>
      </c>
      <c r="N77" s="63">
        <v>8</v>
      </c>
      <c r="O77" s="113">
        <v>2.2000000000000002</v>
      </c>
      <c r="P77" s="63">
        <v>0</v>
      </c>
      <c r="Q77" s="113">
        <v>0</v>
      </c>
      <c r="R77" s="63">
        <f t="shared" si="2"/>
        <v>13</v>
      </c>
      <c r="S77" s="113">
        <f t="shared" si="2"/>
        <v>2.7300000000000004</v>
      </c>
    </row>
    <row r="78" spans="1:20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3</v>
      </c>
      <c r="I78" s="115">
        <v>0.34</v>
      </c>
      <c r="J78" s="114">
        <v>2</v>
      </c>
      <c r="K78" s="115">
        <v>0.19</v>
      </c>
      <c r="L78" s="114">
        <v>0</v>
      </c>
      <c r="M78" s="115">
        <v>0</v>
      </c>
      <c r="N78" s="114">
        <v>8</v>
      </c>
      <c r="O78" s="115">
        <v>2.2000000000000002</v>
      </c>
      <c r="P78" s="114">
        <v>0</v>
      </c>
      <c r="Q78" s="115">
        <v>0</v>
      </c>
      <c r="R78" s="114">
        <f t="shared" si="2"/>
        <v>13</v>
      </c>
      <c r="S78" s="115">
        <f>SUM(S71:S77)</f>
        <v>2.7300000000000004</v>
      </c>
      <c r="T78" s="323"/>
    </row>
    <row r="79" spans="1:20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  <c r="T79" s="323"/>
    </row>
    <row r="80" spans="1:20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  <c r="T80" s="323"/>
    </row>
    <row r="81" spans="1:20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86</v>
      </c>
      <c r="I81" s="115">
        <v>19.73</v>
      </c>
      <c r="J81" s="114">
        <v>6</v>
      </c>
      <c r="K81" s="115">
        <v>1.01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f t="shared" si="2"/>
        <v>92</v>
      </c>
      <c r="S81" s="115">
        <f t="shared" si="2"/>
        <v>20.740000000000002</v>
      </c>
      <c r="T81" s="323"/>
    </row>
    <row r="82" spans="1:20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32571</v>
      </c>
      <c r="I82" s="118">
        <v>249752.33</v>
      </c>
      <c r="J82" s="117">
        <v>12413</v>
      </c>
      <c r="K82" s="118">
        <v>123161.18</v>
      </c>
      <c r="L82" s="117">
        <v>3638</v>
      </c>
      <c r="M82" s="118">
        <v>70206.649999999994</v>
      </c>
      <c r="N82" s="117">
        <v>13992</v>
      </c>
      <c r="O82" s="118">
        <v>807156.11</v>
      </c>
      <c r="P82" s="117">
        <v>1540</v>
      </c>
      <c r="Q82" s="118">
        <v>16926.57</v>
      </c>
      <c r="R82" s="117">
        <f t="shared" si="2"/>
        <v>64154</v>
      </c>
      <c r="S82" s="118">
        <f>+S78+S66+S64+S60+S58+S50+S48+S46+S32+S19+S10+S79+S80+S81+S70</f>
        <v>1267202.8400000003</v>
      </c>
      <c r="T82" s="323"/>
    </row>
    <row r="83" spans="1:20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163</v>
      </c>
      <c r="K83" s="113">
        <v>3846.24</v>
      </c>
      <c r="L83" s="63">
        <v>191</v>
      </c>
      <c r="M83" s="113">
        <v>12200.49</v>
      </c>
      <c r="N83" s="63">
        <v>183</v>
      </c>
      <c r="O83" s="113">
        <v>6779.54</v>
      </c>
      <c r="P83" s="63">
        <v>2</v>
      </c>
      <c r="Q83" s="113">
        <v>201.94</v>
      </c>
      <c r="R83" s="63">
        <f t="shared" si="2"/>
        <v>539</v>
      </c>
      <c r="S83" s="113">
        <f t="shared" si="2"/>
        <v>23028.21</v>
      </c>
    </row>
    <row r="84" spans="1:20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556</v>
      </c>
      <c r="I84" s="113">
        <v>993.87</v>
      </c>
      <c r="J84" s="63">
        <v>546</v>
      </c>
      <c r="K84" s="113">
        <v>2246.6999999999998</v>
      </c>
      <c r="L84" s="63">
        <v>36</v>
      </c>
      <c r="M84" s="113">
        <v>263.73</v>
      </c>
      <c r="N84" s="63">
        <v>747</v>
      </c>
      <c r="O84" s="113">
        <v>16503.16</v>
      </c>
      <c r="P84" s="63">
        <v>15</v>
      </c>
      <c r="Q84" s="113">
        <v>173.14</v>
      </c>
      <c r="R84" s="63">
        <f t="shared" si="2"/>
        <v>1900</v>
      </c>
      <c r="S84" s="113">
        <f t="shared" si="2"/>
        <v>20180.599999999999</v>
      </c>
    </row>
    <row r="85" spans="1:20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608</v>
      </c>
      <c r="I85" s="113">
        <v>868.68</v>
      </c>
      <c r="J85" s="63">
        <v>443</v>
      </c>
      <c r="K85" s="113">
        <v>1401</v>
      </c>
      <c r="L85" s="63">
        <v>3</v>
      </c>
      <c r="M85" s="113">
        <v>34.020000000000003</v>
      </c>
      <c r="N85" s="63">
        <v>13</v>
      </c>
      <c r="O85" s="113">
        <v>79.92</v>
      </c>
      <c r="P85" s="63">
        <v>0</v>
      </c>
      <c r="Q85" s="113">
        <v>0</v>
      </c>
      <c r="R85" s="63">
        <f t="shared" si="2"/>
        <v>1067</v>
      </c>
      <c r="S85" s="113">
        <f t="shared" si="2"/>
        <v>2383.62</v>
      </c>
    </row>
    <row r="86" spans="1:20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22</v>
      </c>
      <c r="I86" s="113">
        <v>15.23</v>
      </c>
      <c r="J86" s="63">
        <v>3</v>
      </c>
      <c r="K86" s="113">
        <v>13.08</v>
      </c>
      <c r="L86" s="63">
        <v>14</v>
      </c>
      <c r="M86" s="113">
        <v>135.72</v>
      </c>
      <c r="N86" s="63">
        <v>289</v>
      </c>
      <c r="O86" s="113">
        <v>6389.17</v>
      </c>
      <c r="P86" s="63">
        <v>15</v>
      </c>
      <c r="Q86" s="113">
        <v>51.98</v>
      </c>
      <c r="R86" s="63">
        <f t="shared" si="2"/>
        <v>343</v>
      </c>
      <c r="S86" s="113">
        <f t="shared" si="2"/>
        <v>6605.1799999999994</v>
      </c>
    </row>
    <row r="87" spans="1:20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1254</v>
      </c>
      <c r="I87" s="113">
        <v>1892.27</v>
      </c>
      <c r="J87" s="63">
        <v>591</v>
      </c>
      <c r="K87" s="113">
        <v>3530.19</v>
      </c>
      <c r="L87" s="63">
        <v>206</v>
      </c>
      <c r="M87" s="113">
        <v>9145.9599999999991</v>
      </c>
      <c r="N87" s="63">
        <v>169</v>
      </c>
      <c r="O87" s="113">
        <v>7734.84</v>
      </c>
      <c r="P87" s="63">
        <v>2</v>
      </c>
      <c r="Q87" s="113">
        <v>1.57</v>
      </c>
      <c r="R87" s="63">
        <f t="shared" si="2"/>
        <v>2222</v>
      </c>
      <c r="S87" s="113">
        <f t="shared" si="2"/>
        <v>22304.829999999998</v>
      </c>
    </row>
    <row r="88" spans="1:20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134</v>
      </c>
      <c r="I88" s="113">
        <v>207.7</v>
      </c>
      <c r="J88" s="63">
        <v>212</v>
      </c>
      <c r="K88" s="113">
        <v>1010.44</v>
      </c>
      <c r="L88" s="63">
        <v>27</v>
      </c>
      <c r="M88" s="113">
        <v>482.97</v>
      </c>
      <c r="N88" s="63">
        <v>264</v>
      </c>
      <c r="O88" s="113">
        <v>3876.47</v>
      </c>
      <c r="P88" s="63">
        <v>1</v>
      </c>
      <c r="Q88" s="113">
        <v>0.27</v>
      </c>
      <c r="R88" s="63">
        <f t="shared" si="2"/>
        <v>638</v>
      </c>
      <c r="S88" s="113">
        <f t="shared" si="2"/>
        <v>5577.85</v>
      </c>
    </row>
    <row r="89" spans="1:20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210</v>
      </c>
      <c r="I89" s="113">
        <v>268.19</v>
      </c>
      <c r="J89" s="63">
        <v>96</v>
      </c>
      <c r="K89" s="113">
        <v>286.88</v>
      </c>
      <c r="L89" s="63">
        <v>60</v>
      </c>
      <c r="M89" s="113">
        <v>612.39</v>
      </c>
      <c r="N89" s="63">
        <v>389</v>
      </c>
      <c r="O89" s="113">
        <v>10261.25</v>
      </c>
      <c r="P89" s="63">
        <v>7</v>
      </c>
      <c r="Q89" s="113">
        <v>31.95</v>
      </c>
      <c r="R89" s="63">
        <f t="shared" si="2"/>
        <v>762</v>
      </c>
      <c r="S89" s="113">
        <f t="shared" si="2"/>
        <v>11460.66</v>
      </c>
    </row>
    <row r="90" spans="1:20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20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51</v>
      </c>
      <c r="I91" s="113">
        <v>74.14</v>
      </c>
      <c r="J91" s="63">
        <v>50</v>
      </c>
      <c r="K91" s="113">
        <v>516.1</v>
      </c>
      <c r="L91" s="63">
        <v>4</v>
      </c>
      <c r="M91" s="113">
        <v>79.72</v>
      </c>
      <c r="N91" s="63">
        <v>336</v>
      </c>
      <c r="O91" s="113">
        <v>7290.71</v>
      </c>
      <c r="P91" s="63">
        <v>2</v>
      </c>
      <c r="Q91" s="113">
        <v>7.32</v>
      </c>
      <c r="R91" s="63">
        <f t="shared" si="2"/>
        <v>443</v>
      </c>
      <c r="S91" s="113">
        <f t="shared" si="2"/>
        <v>7967.99</v>
      </c>
    </row>
    <row r="92" spans="1:20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37</v>
      </c>
      <c r="I92" s="113">
        <v>15.79</v>
      </c>
      <c r="J92" s="63">
        <v>26</v>
      </c>
      <c r="K92" s="113">
        <v>58.78</v>
      </c>
      <c r="L92" s="63">
        <v>3</v>
      </c>
      <c r="M92" s="113">
        <v>3.37</v>
      </c>
      <c r="N92" s="63">
        <v>5</v>
      </c>
      <c r="O92" s="113">
        <v>27.97</v>
      </c>
      <c r="P92" s="63">
        <v>7</v>
      </c>
      <c r="Q92" s="113">
        <v>35.090000000000003</v>
      </c>
      <c r="R92" s="63">
        <f t="shared" si="2"/>
        <v>78</v>
      </c>
      <c r="S92" s="113">
        <f t="shared" si="2"/>
        <v>141</v>
      </c>
    </row>
    <row r="93" spans="1:20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1909</v>
      </c>
      <c r="I93" s="115">
        <v>4335.87</v>
      </c>
      <c r="J93" s="114">
        <v>1465</v>
      </c>
      <c r="K93" s="115">
        <v>12909.41</v>
      </c>
      <c r="L93" s="114">
        <v>441</v>
      </c>
      <c r="M93" s="115">
        <v>22958.37</v>
      </c>
      <c r="N93" s="114">
        <v>1646</v>
      </c>
      <c r="O93" s="115">
        <v>58943.03</v>
      </c>
      <c r="P93" s="114">
        <v>40</v>
      </c>
      <c r="Q93" s="115">
        <v>503.26</v>
      </c>
      <c r="R93" s="114">
        <f t="shared" si="2"/>
        <v>5501</v>
      </c>
      <c r="S93" s="115">
        <f>SUM(S83:S92)</f>
        <v>99649.940000000017</v>
      </c>
      <c r="T93" s="323"/>
    </row>
    <row r="94" spans="1:20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0</v>
      </c>
      <c r="I94" s="113">
        <v>0</v>
      </c>
      <c r="J94" s="63">
        <v>0</v>
      </c>
      <c r="K94" s="113">
        <v>0</v>
      </c>
      <c r="L94" s="63">
        <v>0</v>
      </c>
      <c r="M94" s="113">
        <v>0</v>
      </c>
      <c r="N94" s="63">
        <v>0</v>
      </c>
      <c r="O94" s="113">
        <v>0</v>
      </c>
      <c r="P94" s="63">
        <v>0</v>
      </c>
      <c r="Q94" s="113">
        <v>0</v>
      </c>
      <c r="R94" s="63">
        <f t="shared" ref="R94:S126" si="5">+H94+J94+L94+N94+P94</f>
        <v>0</v>
      </c>
      <c r="S94" s="113">
        <f>+I94+K94+M94+O94+Q94</f>
        <v>0</v>
      </c>
    </row>
    <row r="95" spans="1:20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0</v>
      </c>
      <c r="I95" s="115">
        <v>0</v>
      </c>
      <c r="J95" s="114">
        <v>0</v>
      </c>
      <c r="K95" s="115">
        <v>0</v>
      </c>
      <c r="L95" s="114">
        <v>0</v>
      </c>
      <c r="M95" s="115">
        <v>0</v>
      </c>
      <c r="N95" s="114">
        <v>0</v>
      </c>
      <c r="O95" s="115">
        <v>0</v>
      </c>
      <c r="P95" s="114">
        <v>0</v>
      </c>
      <c r="Q95" s="115">
        <v>0</v>
      </c>
      <c r="R95" s="114">
        <f t="shared" si="5"/>
        <v>0</v>
      </c>
      <c r="S95" s="115">
        <f>SUM(S94)</f>
        <v>0</v>
      </c>
      <c r="T95" s="323"/>
    </row>
    <row r="96" spans="1:20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33</v>
      </c>
      <c r="I96" s="113">
        <v>22.83</v>
      </c>
      <c r="J96" s="63">
        <v>56</v>
      </c>
      <c r="K96" s="113">
        <v>261.52999999999997</v>
      </c>
      <c r="L96" s="63">
        <v>47</v>
      </c>
      <c r="M96" s="113">
        <v>731.06</v>
      </c>
      <c r="N96" s="63">
        <v>254</v>
      </c>
      <c r="O96" s="113">
        <v>4570.26</v>
      </c>
      <c r="P96" s="63">
        <v>1</v>
      </c>
      <c r="Q96" s="113">
        <v>1.47</v>
      </c>
      <c r="R96" s="63">
        <f t="shared" si="5"/>
        <v>391</v>
      </c>
      <c r="S96" s="113">
        <f t="shared" si="5"/>
        <v>5587.1500000000005</v>
      </c>
    </row>
    <row r="97" spans="1:20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20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374</v>
      </c>
      <c r="I98" s="113">
        <v>573.65</v>
      </c>
      <c r="J98" s="63">
        <v>386</v>
      </c>
      <c r="K98" s="113">
        <v>3021.45</v>
      </c>
      <c r="L98" s="63">
        <v>76</v>
      </c>
      <c r="M98" s="113">
        <v>821.16</v>
      </c>
      <c r="N98" s="63">
        <v>1613</v>
      </c>
      <c r="O98" s="113">
        <v>40216.879999999997</v>
      </c>
      <c r="P98" s="63">
        <v>12</v>
      </c>
      <c r="Q98" s="113">
        <v>102.81</v>
      </c>
      <c r="R98" s="63">
        <f t="shared" si="5"/>
        <v>2461</v>
      </c>
      <c r="S98" s="113">
        <f t="shared" si="5"/>
        <v>44735.95</v>
      </c>
    </row>
    <row r="99" spans="1:20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0</v>
      </c>
      <c r="K99" s="113">
        <v>0</v>
      </c>
      <c r="L99" s="63">
        <v>0</v>
      </c>
      <c r="M99" s="113">
        <v>0</v>
      </c>
      <c r="N99" s="63">
        <v>0</v>
      </c>
      <c r="O99" s="113">
        <v>0</v>
      </c>
      <c r="P99" s="63">
        <v>0</v>
      </c>
      <c r="Q99" s="113">
        <v>0</v>
      </c>
      <c r="R99" s="63">
        <f t="shared" si="5"/>
        <v>0</v>
      </c>
      <c r="S99" s="113">
        <f t="shared" si="5"/>
        <v>0</v>
      </c>
    </row>
    <row r="100" spans="1:20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0</v>
      </c>
      <c r="I100" s="113">
        <v>0</v>
      </c>
      <c r="J100" s="63">
        <v>0</v>
      </c>
      <c r="K100" s="113">
        <v>0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0</v>
      </c>
      <c r="S100" s="113">
        <f t="shared" si="5"/>
        <v>0</v>
      </c>
    </row>
    <row r="101" spans="1:20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1148</v>
      </c>
      <c r="I101" s="113">
        <v>2001.15</v>
      </c>
      <c r="J101" s="63">
        <v>1697</v>
      </c>
      <c r="K101" s="113">
        <v>21513.02</v>
      </c>
      <c r="L101" s="63">
        <v>342</v>
      </c>
      <c r="M101" s="113">
        <v>4945.18</v>
      </c>
      <c r="N101" s="63">
        <v>4422</v>
      </c>
      <c r="O101" s="113">
        <v>168481.68</v>
      </c>
      <c r="P101" s="63">
        <v>125</v>
      </c>
      <c r="Q101" s="113">
        <v>1319.42</v>
      </c>
      <c r="R101" s="63">
        <f t="shared" si="5"/>
        <v>7734</v>
      </c>
      <c r="S101" s="113">
        <f t="shared" si="5"/>
        <v>198260.45</v>
      </c>
    </row>
    <row r="102" spans="1:20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  <c r="J102" s="63">
        <v>0</v>
      </c>
      <c r="K102" s="113">
        <v>0</v>
      </c>
      <c r="L102" s="63">
        <v>0</v>
      </c>
      <c r="M102" s="113">
        <v>0</v>
      </c>
      <c r="N102" s="63">
        <v>2</v>
      </c>
      <c r="O102" s="113">
        <v>49.74</v>
      </c>
      <c r="P102" s="63">
        <v>0</v>
      </c>
      <c r="Q102" s="113">
        <v>0</v>
      </c>
      <c r="R102" s="63">
        <f t="shared" si="5"/>
        <v>2</v>
      </c>
      <c r="S102" s="113">
        <f t="shared" si="5"/>
        <v>49.74</v>
      </c>
    </row>
    <row r="103" spans="1:20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1405</v>
      </c>
      <c r="I103" s="115">
        <v>2597.63</v>
      </c>
      <c r="J103" s="114">
        <v>1831</v>
      </c>
      <c r="K103" s="115">
        <v>24796</v>
      </c>
      <c r="L103" s="114">
        <v>392</v>
      </c>
      <c r="M103" s="115">
        <v>6497.4</v>
      </c>
      <c r="N103" s="114">
        <v>4808</v>
      </c>
      <c r="O103" s="115">
        <v>213318.56</v>
      </c>
      <c r="P103" s="114">
        <v>131</v>
      </c>
      <c r="Q103" s="115">
        <v>1423.7</v>
      </c>
      <c r="R103" s="114">
        <f t="shared" si="5"/>
        <v>8567</v>
      </c>
      <c r="S103" s="115">
        <f>SUM(S96:S102)</f>
        <v>248633.29</v>
      </c>
      <c r="T103" s="323"/>
    </row>
    <row r="104" spans="1:20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199</v>
      </c>
      <c r="I104" s="113">
        <v>206.82</v>
      </c>
      <c r="J104" s="63">
        <v>135</v>
      </c>
      <c r="K104" s="113">
        <v>152.19</v>
      </c>
      <c r="L104" s="63">
        <v>33</v>
      </c>
      <c r="M104" s="113">
        <v>242.84</v>
      </c>
      <c r="N104" s="63">
        <v>358</v>
      </c>
      <c r="O104" s="113">
        <v>3921.75</v>
      </c>
      <c r="P104" s="63">
        <v>3</v>
      </c>
      <c r="Q104" s="113">
        <v>13.32</v>
      </c>
      <c r="R104" s="63">
        <f t="shared" si="5"/>
        <v>728</v>
      </c>
      <c r="S104" s="113">
        <f t="shared" si="5"/>
        <v>4536.92</v>
      </c>
    </row>
    <row r="105" spans="1:20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0</v>
      </c>
      <c r="I105" s="113">
        <v>0</v>
      </c>
      <c r="J105" s="63">
        <v>3</v>
      </c>
      <c r="K105" s="113">
        <v>1.06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3</v>
      </c>
      <c r="S105" s="113">
        <f t="shared" si="5"/>
        <v>1.06</v>
      </c>
    </row>
    <row r="106" spans="1:20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4</v>
      </c>
      <c r="I106" s="113">
        <v>1.57</v>
      </c>
      <c r="J106" s="63">
        <v>14</v>
      </c>
      <c r="K106" s="113">
        <v>35.229999999999997</v>
      </c>
      <c r="L106" s="63">
        <v>7</v>
      </c>
      <c r="M106" s="113">
        <v>8.84</v>
      </c>
      <c r="N106" s="63">
        <v>1</v>
      </c>
      <c r="O106" s="113">
        <v>1.29</v>
      </c>
      <c r="P106" s="63">
        <v>1</v>
      </c>
      <c r="Q106" s="113">
        <v>0.42</v>
      </c>
      <c r="R106" s="63">
        <f t="shared" si="5"/>
        <v>27</v>
      </c>
      <c r="S106" s="113">
        <f t="shared" si="5"/>
        <v>47.35</v>
      </c>
    </row>
    <row r="107" spans="1:20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0</v>
      </c>
      <c r="I107" s="113">
        <v>0</v>
      </c>
      <c r="J107" s="63">
        <v>3</v>
      </c>
      <c r="K107" s="113">
        <v>0.28000000000000003</v>
      </c>
      <c r="L107" s="63">
        <v>2</v>
      </c>
      <c r="M107" s="113">
        <v>0.48</v>
      </c>
      <c r="N107" s="63">
        <v>13</v>
      </c>
      <c r="O107" s="113">
        <v>277.97000000000003</v>
      </c>
      <c r="P107" s="63">
        <v>0</v>
      </c>
      <c r="Q107" s="113">
        <v>0</v>
      </c>
      <c r="R107" s="63">
        <f t="shared" si="5"/>
        <v>18</v>
      </c>
      <c r="S107" s="113">
        <f t="shared" si="5"/>
        <v>278.73</v>
      </c>
    </row>
    <row r="108" spans="1:20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0</v>
      </c>
      <c r="I108" s="113">
        <v>0</v>
      </c>
      <c r="J108" s="63">
        <v>5</v>
      </c>
      <c r="K108" s="113">
        <v>6.86</v>
      </c>
      <c r="L108" s="63">
        <v>4</v>
      </c>
      <c r="M108" s="113">
        <v>23.05</v>
      </c>
      <c r="N108" s="63">
        <v>1</v>
      </c>
      <c r="O108" s="113">
        <v>0.05</v>
      </c>
      <c r="P108" s="63">
        <v>0</v>
      </c>
      <c r="Q108" s="113">
        <v>0</v>
      </c>
      <c r="R108" s="63">
        <f t="shared" si="5"/>
        <v>10</v>
      </c>
      <c r="S108" s="113">
        <f t="shared" si="5"/>
        <v>29.96</v>
      </c>
    </row>
    <row r="109" spans="1:20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466</v>
      </c>
      <c r="I109" s="113">
        <v>67.5</v>
      </c>
      <c r="J109" s="63">
        <v>168</v>
      </c>
      <c r="K109" s="113">
        <v>197.91</v>
      </c>
      <c r="L109" s="63">
        <v>50</v>
      </c>
      <c r="M109" s="113">
        <v>692.77</v>
      </c>
      <c r="N109" s="63">
        <v>9</v>
      </c>
      <c r="O109" s="113">
        <v>51.29</v>
      </c>
      <c r="P109" s="63">
        <v>2</v>
      </c>
      <c r="Q109" s="113">
        <v>0.81</v>
      </c>
      <c r="R109" s="63">
        <f t="shared" si="5"/>
        <v>695</v>
      </c>
      <c r="S109" s="113">
        <f t="shared" si="5"/>
        <v>1010.2799999999999</v>
      </c>
    </row>
    <row r="110" spans="1:20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5</v>
      </c>
      <c r="I110" s="113">
        <v>2.0699999999999998</v>
      </c>
      <c r="J110" s="63">
        <v>6</v>
      </c>
      <c r="K110" s="113">
        <v>15.68</v>
      </c>
      <c r="L110" s="63">
        <v>20</v>
      </c>
      <c r="M110" s="113">
        <v>91.04</v>
      </c>
      <c r="N110" s="63">
        <v>4</v>
      </c>
      <c r="O110" s="113">
        <v>55.96</v>
      </c>
      <c r="P110" s="63">
        <v>1</v>
      </c>
      <c r="Q110" s="113">
        <v>11</v>
      </c>
      <c r="R110" s="63">
        <f t="shared" si="5"/>
        <v>36</v>
      </c>
      <c r="S110" s="113">
        <f t="shared" si="5"/>
        <v>175.75</v>
      </c>
    </row>
    <row r="111" spans="1:20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1</v>
      </c>
      <c r="I111" s="113">
        <v>0.08</v>
      </c>
      <c r="J111" s="63">
        <v>1</v>
      </c>
      <c r="K111" s="113">
        <v>0.2</v>
      </c>
      <c r="L111" s="63">
        <v>5</v>
      </c>
      <c r="M111" s="113">
        <v>10.43</v>
      </c>
      <c r="N111" s="63">
        <v>0</v>
      </c>
      <c r="O111" s="113">
        <v>0</v>
      </c>
      <c r="P111" s="63">
        <v>0</v>
      </c>
      <c r="Q111" s="113">
        <v>0</v>
      </c>
      <c r="R111" s="63">
        <f t="shared" si="5"/>
        <v>7</v>
      </c>
      <c r="S111" s="113">
        <f t="shared" si="5"/>
        <v>10.709999999999999</v>
      </c>
    </row>
    <row r="112" spans="1:20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7</v>
      </c>
      <c r="I112" s="113">
        <v>1.48</v>
      </c>
      <c r="J112" s="63">
        <v>10</v>
      </c>
      <c r="K112" s="113">
        <v>42.27</v>
      </c>
      <c r="L112" s="63">
        <v>3</v>
      </c>
      <c r="M112" s="113">
        <v>12.21</v>
      </c>
      <c r="N112" s="63">
        <v>0</v>
      </c>
      <c r="O112" s="113">
        <v>0</v>
      </c>
      <c r="P112" s="63">
        <v>0</v>
      </c>
      <c r="Q112" s="113">
        <v>0</v>
      </c>
      <c r="R112" s="63">
        <f t="shared" si="5"/>
        <v>20</v>
      </c>
      <c r="S112" s="113">
        <f t="shared" si="5"/>
        <v>55.96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6</v>
      </c>
      <c r="I113" s="113">
        <v>3.53</v>
      </c>
      <c r="J113" s="63">
        <v>7</v>
      </c>
      <c r="K113" s="113">
        <v>2.11</v>
      </c>
      <c r="L113" s="63">
        <v>9</v>
      </c>
      <c r="M113" s="113">
        <v>62.19</v>
      </c>
      <c r="N113" s="63">
        <v>11</v>
      </c>
      <c r="O113" s="113">
        <v>193.07</v>
      </c>
      <c r="P113" s="63">
        <v>1</v>
      </c>
      <c r="Q113" s="113">
        <v>1.1100000000000001</v>
      </c>
      <c r="R113" s="63">
        <f t="shared" si="5"/>
        <v>34</v>
      </c>
      <c r="S113" s="113">
        <f t="shared" si="5"/>
        <v>262.01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1</v>
      </c>
      <c r="I114" s="113">
        <v>0.01</v>
      </c>
      <c r="J114" s="63">
        <v>2</v>
      </c>
      <c r="K114" s="113">
        <v>0.96</v>
      </c>
      <c r="L114" s="63">
        <v>13</v>
      </c>
      <c r="M114" s="113">
        <v>261.92</v>
      </c>
      <c r="N114" s="63">
        <v>3</v>
      </c>
      <c r="O114" s="113">
        <v>96.48</v>
      </c>
      <c r="P114" s="63">
        <v>0</v>
      </c>
      <c r="Q114" s="113">
        <v>0</v>
      </c>
      <c r="R114" s="63">
        <f t="shared" si="5"/>
        <v>19</v>
      </c>
      <c r="S114" s="113">
        <f t="shared" si="5"/>
        <v>359.37000000000006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0</v>
      </c>
      <c r="I115" s="113">
        <v>0</v>
      </c>
      <c r="J115" s="63">
        <v>0</v>
      </c>
      <c r="K115" s="113">
        <v>0</v>
      </c>
      <c r="L115" s="63">
        <v>1</v>
      </c>
      <c r="M115" s="113">
        <v>8.5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5"/>
        <v>1</v>
      </c>
      <c r="S115" s="113">
        <f t="shared" si="5"/>
        <v>8.5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4</v>
      </c>
      <c r="I116" s="113">
        <v>0.93</v>
      </c>
      <c r="J116" s="63">
        <v>8</v>
      </c>
      <c r="K116" s="113">
        <v>8.64</v>
      </c>
      <c r="L116" s="63">
        <v>10</v>
      </c>
      <c r="M116" s="113">
        <v>31.76</v>
      </c>
      <c r="N116" s="63">
        <v>3</v>
      </c>
      <c r="O116" s="113">
        <v>3.73</v>
      </c>
      <c r="P116" s="63">
        <v>1</v>
      </c>
      <c r="Q116" s="113">
        <v>7.0000000000000007E-2</v>
      </c>
      <c r="R116" s="63">
        <f t="shared" si="5"/>
        <v>26</v>
      </c>
      <c r="S116" s="113">
        <f t="shared" si="5"/>
        <v>45.129999999999995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22</v>
      </c>
      <c r="I117" s="113">
        <v>18.63</v>
      </c>
      <c r="J117" s="63">
        <v>18</v>
      </c>
      <c r="K117" s="113">
        <v>105.35</v>
      </c>
      <c r="L117" s="63">
        <v>35</v>
      </c>
      <c r="M117" s="113">
        <v>222.31</v>
      </c>
      <c r="N117" s="63">
        <v>3</v>
      </c>
      <c r="O117" s="113">
        <v>22.86</v>
      </c>
      <c r="P117" s="63">
        <v>2</v>
      </c>
      <c r="Q117" s="113">
        <v>0.42</v>
      </c>
      <c r="R117" s="63">
        <f t="shared" si="5"/>
        <v>80</v>
      </c>
      <c r="S117" s="113">
        <f t="shared" si="5"/>
        <v>369.57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  <c r="J118" s="63">
        <v>2</v>
      </c>
      <c r="K118" s="113">
        <v>7.45</v>
      </c>
      <c r="L118" s="63">
        <v>1</v>
      </c>
      <c r="M118" s="113">
        <v>4.16</v>
      </c>
      <c r="N118" s="63">
        <v>1</v>
      </c>
      <c r="O118" s="113">
        <v>4.72</v>
      </c>
      <c r="P118" s="63">
        <v>0</v>
      </c>
      <c r="Q118" s="113">
        <v>0</v>
      </c>
      <c r="R118" s="63">
        <f t="shared" si="5"/>
        <v>4</v>
      </c>
      <c r="S118" s="113">
        <f t="shared" si="5"/>
        <v>16.329999999999998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7</v>
      </c>
      <c r="I119" s="113">
        <v>3.97</v>
      </c>
      <c r="J119" s="63">
        <v>12</v>
      </c>
      <c r="K119" s="113">
        <v>12.47</v>
      </c>
      <c r="L119" s="63">
        <v>5</v>
      </c>
      <c r="M119" s="113">
        <v>27.82</v>
      </c>
      <c r="N119" s="63">
        <v>19</v>
      </c>
      <c r="O119" s="113">
        <v>122.91</v>
      </c>
      <c r="P119" s="63">
        <v>0</v>
      </c>
      <c r="Q119" s="113">
        <v>0</v>
      </c>
      <c r="R119" s="63">
        <f t="shared" si="5"/>
        <v>43</v>
      </c>
      <c r="S119" s="113">
        <f t="shared" si="5"/>
        <v>167.17000000000002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10</v>
      </c>
      <c r="I120" s="113">
        <v>10.83</v>
      </c>
      <c r="J120" s="63">
        <v>7</v>
      </c>
      <c r="K120" s="113">
        <v>7.33</v>
      </c>
      <c r="L120" s="63">
        <v>11</v>
      </c>
      <c r="M120" s="113">
        <v>56.36</v>
      </c>
      <c r="N120" s="63">
        <v>48</v>
      </c>
      <c r="O120" s="113">
        <v>681.27</v>
      </c>
      <c r="P120" s="63">
        <v>1</v>
      </c>
      <c r="Q120" s="113">
        <v>0.2</v>
      </c>
      <c r="R120" s="63">
        <f t="shared" si="5"/>
        <v>77</v>
      </c>
      <c r="S120" s="113">
        <f t="shared" si="5"/>
        <v>755.99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3</v>
      </c>
      <c r="I121" s="113">
        <v>0.4</v>
      </c>
      <c r="J121" s="63">
        <v>5</v>
      </c>
      <c r="K121" s="113">
        <v>3.44</v>
      </c>
      <c r="L121" s="63">
        <v>1</v>
      </c>
      <c r="M121" s="113">
        <v>6.03</v>
      </c>
      <c r="N121" s="63">
        <v>3</v>
      </c>
      <c r="O121" s="113">
        <v>29.78</v>
      </c>
      <c r="P121" s="63">
        <v>0</v>
      </c>
      <c r="Q121" s="113">
        <v>0</v>
      </c>
      <c r="R121" s="63">
        <f t="shared" si="5"/>
        <v>12</v>
      </c>
      <c r="S121" s="113">
        <f t="shared" si="5"/>
        <v>39.650000000000006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14</v>
      </c>
      <c r="I122" s="113">
        <v>4.21</v>
      </c>
      <c r="J122" s="63">
        <v>20</v>
      </c>
      <c r="K122" s="113">
        <v>12.93</v>
      </c>
      <c r="L122" s="63">
        <v>4</v>
      </c>
      <c r="M122" s="113">
        <v>5.59</v>
      </c>
      <c r="N122" s="63">
        <v>3</v>
      </c>
      <c r="O122" s="113">
        <v>0.3</v>
      </c>
      <c r="P122" s="63">
        <v>2</v>
      </c>
      <c r="Q122" s="113">
        <v>2.21</v>
      </c>
      <c r="R122" s="63">
        <f t="shared" si="5"/>
        <v>43</v>
      </c>
      <c r="S122" s="113">
        <f t="shared" si="5"/>
        <v>25.240000000000002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1</v>
      </c>
      <c r="I123" s="113">
        <v>0.34</v>
      </c>
      <c r="J123" s="63">
        <v>0</v>
      </c>
      <c r="K123" s="113">
        <v>0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1</v>
      </c>
      <c r="S123" s="113">
        <f t="shared" si="5"/>
        <v>0.34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2</v>
      </c>
      <c r="I124" s="113">
        <v>0.28999999999999998</v>
      </c>
      <c r="J124" s="63">
        <v>0</v>
      </c>
      <c r="K124" s="113">
        <v>0</v>
      </c>
      <c r="L124" s="63">
        <v>3</v>
      </c>
      <c r="M124" s="113">
        <v>6.93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5</v>
      </c>
      <c r="S124" s="113">
        <f t="shared" si="5"/>
        <v>7.22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48</v>
      </c>
      <c r="I125" s="113">
        <v>25.52</v>
      </c>
      <c r="J125" s="63">
        <v>52</v>
      </c>
      <c r="K125" s="113">
        <v>304.26</v>
      </c>
      <c r="L125" s="63">
        <v>7</v>
      </c>
      <c r="M125" s="113">
        <v>65.75</v>
      </c>
      <c r="N125" s="63">
        <v>48</v>
      </c>
      <c r="O125" s="113">
        <v>915.85</v>
      </c>
      <c r="P125" s="63">
        <v>0</v>
      </c>
      <c r="Q125" s="113">
        <v>0</v>
      </c>
      <c r="R125" s="63">
        <f t="shared" si="5"/>
        <v>155</v>
      </c>
      <c r="S125" s="113">
        <f t="shared" si="5"/>
        <v>1311.38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0</v>
      </c>
      <c r="I126" s="113">
        <v>0</v>
      </c>
      <c r="J126" s="63">
        <v>7</v>
      </c>
      <c r="K126" s="113">
        <v>2.14</v>
      </c>
      <c r="L126" s="63">
        <v>3</v>
      </c>
      <c r="M126" s="113">
        <v>1.75</v>
      </c>
      <c r="N126" s="63">
        <v>1</v>
      </c>
      <c r="O126" s="113">
        <v>0.5</v>
      </c>
      <c r="P126" s="63">
        <v>0</v>
      </c>
      <c r="Q126" s="113">
        <v>0</v>
      </c>
      <c r="R126" s="63">
        <f t="shared" si="5"/>
        <v>11</v>
      </c>
      <c r="S126" s="113">
        <f t="shared" si="5"/>
        <v>4.3900000000000006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4</v>
      </c>
      <c r="I127" s="113">
        <v>1.43</v>
      </c>
      <c r="J127" s="63">
        <v>9</v>
      </c>
      <c r="K127" s="113">
        <v>18.100000000000001</v>
      </c>
      <c r="L127" s="63">
        <v>18</v>
      </c>
      <c r="M127" s="113">
        <v>88.45</v>
      </c>
      <c r="N127" s="63">
        <v>7</v>
      </c>
      <c r="O127" s="113">
        <v>54.76</v>
      </c>
      <c r="P127" s="63">
        <v>1</v>
      </c>
      <c r="Q127" s="113">
        <v>5.64</v>
      </c>
      <c r="R127" s="63">
        <f t="shared" ref="R127:S159" si="6">+H127+J127+L127+N127+P127</f>
        <v>39</v>
      </c>
      <c r="S127" s="113">
        <f t="shared" si="6"/>
        <v>168.38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  <c r="J128" s="63">
        <v>0</v>
      </c>
      <c r="K128" s="113">
        <v>0</v>
      </c>
      <c r="L128" s="63">
        <v>0</v>
      </c>
      <c r="M128" s="113">
        <v>0</v>
      </c>
      <c r="N128" s="63">
        <v>0</v>
      </c>
      <c r="O128" s="113">
        <v>0</v>
      </c>
      <c r="P128" s="63">
        <v>0</v>
      </c>
      <c r="Q128" s="113">
        <v>0</v>
      </c>
      <c r="R128" s="63">
        <f t="shared" si="6"/>
        <v>0</v>
      </c>
      <c r="S128" s="113">
        <f t="shared" si="6"/>
        <v>0</v>
      </c>
    </row>
    <row r="129" spans="1:20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20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2</v>
      </c>
      <c r="K130" s="113">
        <v>0.69</v>
      </c>
      <c r="L130" s="63">
        <v>1</v>
      </c>
      <c r="M130" s="113">
        <v>0.08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3</v>
      </c>
      <c r="S130" s="113">
        <f t="shared" si="6"/>
        <v>0.76999999999999991</v>
      </c>
    </row>
    <row r="131" spans="1:20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20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6</v>
      </c>
      <c r="I132" s="113">
        <v>2.04</v>
      </c>
      <c r="J132" s="63">
        <v>11</v>
      </c>
      <c r="K132" s="113">
        <v>16.78</v>
      </c>
      <c r="L132" s="63">
        <v>36</v>
      </c>
      <c r="M132" s="113">
        <v>605.14</v>
      </c>
      <c r="N132" s="63">
        <v>20</v>
      </c>
      <c r="O132" s="113">
        <v>803.29</v>
      </c>
      <c r="P132" s="63">
        <v>2</v>
      </c>
      <c r="Q132" s="113">
        <v>9.81</v>
      </c>
      <c r="R132" s="63">
        <f t="shared" si="6"/>
        <v>75</v>
      </c>
      <c r="S132" s="113">
        <f t="shared" si="6"/>
        <v>1437.06</v>
      </c>
    </row>
    <row r="133" spans="1:20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1359</v>
      </c>
      <c r="I133" s="113">
        <v>376.64</v>
      </c>
      <c r="J133" s="63">
        <v>586</v>
      </c>
      <c r="K133" s="113">
        <v>317.70999999999998</v>
      </c>
      <c r="L133" s="63">
        <v>79</v>
      </c>
      <c r="M133" s="113">
        <v>225.02</v>
      </c>
      <c r="N133" s="63">
        <v>181</v>
      </c>
      <c r="O133" s="113">
        <v>178.05</v>
      </c>
      <c r="P133" s="63">
        <v>33</v>
      </c>
      <c r="Q133" s="113">
        <v>31.5</v>
      </c>
      <c r="R133" s="63">
        <f t="shared" si="6"/>
        <v>2238</v>
      </c>
      <c r="S133" s="113">
        <f t="shared" si="6"/>
        <v>1128.9199999999998</v>
      </c>
    </row>
    <row r="134" spans="1:20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1681</v>
      </c>
      <c r="I134" s="115">
        <v>728.29</v>
      </c>
      <c r="J134" s="114">
        <v>792</v>
      </c>
      <c r="K134" s="115">
        <v>1272.04</v>
      </c>
      <c r="L134" s="114">
        <v>210</v>
      </c>
      <c r="M134" s="115">
        <v>2761.42</v>
      </c>
      <c r="N134" s="114">
        <v>646</v>
      </c>
      <c r="O134" s="115">
        <v>7415.88</v>
      </c>
      <c r="P134" s="114">
        <v>39</v>
      </c>
      <c r="Q134" s="115">
        <v>76.510000000000005</v>
      </c>
      <c r="R134" s="114">
        <f t="shared" si="6"/>
        <v>3368</v>
      </c>
      <c r="S134" s="115">
        <f>SUM(S104:S133)</f>
        <v>12254.139999999998</v>
      </c>
      <c r="T134" s="323"/>
    </row>
    <row r="135" spans="1:20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0</v>
      </c>
      <c r="S135" s="113">
        <f t="shared" si="6"/>
        <v>0</v>
      </c>
    </row>
    <row r="136" spans="1:20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1</v>
      </c>
      <c r="I136" s="113">
        <v>6.39</v>
      </c>
      <c r="J136" s="63">
        <v>2</v>
      </c>
      <c r="K136" s="113">
        <v>10.73</v>
      </c>
      <c r="L136" s="63">
        <v>5</v>
      </c>
      <c r="M136" s="113">
        <v>49.19</v>
      </c>
      <c r="N136" s="63">
        <v>13</v>
      </c>
      <c r="O136" s="113">
        <v>243.4</v>
      </c>
      <c r="P136" s="63">
        <v>1</v>
      </c>
      <c r="Q136" s="113">
        <v>6.2</v>
      </c>
      <c r="R136" s="63">
        <f t="shared" si="6"/>
        <v>22</v>
      </c>
      <c r="S136" s="113">
        <f t="shared" si="6"/>
        <v>315.91000000000003</v>
      </c>
    </row>
    <row r="137" spans="1:20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0</v>
      </c>
      <c r="I137" s="113">
        <v>0</v>
      </c>
      <c r="J137" s="63">
        <v>27</v>
      </c>
      <c r="K137" s="113">
        <v>155.80000000000001</v>
      </c>
      <c r="L137" s="63">
        <v>22</v>
      </c>
      <c r="M137" s="113">
        <v>305.24</v>
      </c>
      <c r="N137" s="63">
        <v>620</v>
      </c>
      <c r="O137" s="113">
        <v>8222.2000000000007</v>
      </c>
      <c r="P137" s="63">
        <v>2</v>
      </c>
      <c r="Q137" s="113">
        <v>10.88</v>
      </c>
      <c r="R137" s="63">
        <f t="shared" si="6"/>
        <v>671</v>
      </c>
      <c r="S137" s="113">
        <f t="shared" si="6"/>
        <v>8694.1200000000008</v>
      </c>
    </row>
    <row r="138" spans="1:20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3</v>
      </c>
      <c r="I138" s="113">
        <v>14.95</v>
      </c>
      <c r="J138" s="63">
        <v>8</v>
      </c>
      <c r="K138" s="113">
        <v>33.619999999999997</v>
      </c>
      <c r="L138" s="63">
        <v>2</v>
      </c>
      <c r="M138" s="113">
        <v>3.52</v>
      </c>
      <c r="N138" s="63">
        <v>9</v>
      </c>
      <c r="O138" s="113">
        <v>151.56</v>
      </c>
      <c r="P138" s="63">
        <v>1</v>
      </c>
      <c r="Q138" s="113">
        <v>1.51</v>
      </c>
      <c r="R138" s="63">
        <f t="shared" si="6"/>
        <v>23</v>
      </c>
      <c r="S138" s="113">
        <f t="shared" si="6"/>
        <v>205.16</v>
      </c>
    </row>
    <row r="139" spans="1:20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1</v>
      </c>
      <c r="I139" s="113">
        <v>0.02</v>
      </c>
      <c r="J139" s="63">
        <v>7</v>
      </c>
      <c r="K139" s="113">
        <v>11.55</v>
      </c>
      <c r="L139" s="63">
        <v>2</v>
      </c>
      <c r="M139" s="113">
        <v>1.46</v>
      </c>
      <c r="N139" s="63">
        <v>103</v>
      </c>
      <c r="O139" s="113">
        <v>1223.02</v>
      </c>
      <c r="P139" s="63">
        <v>2</v>
      </c>
      <c r="Q139" s="113">
        <v>0.82</v>
      </c>
      <c r="R139" s="63">
        <f t="shared" si="6"/>
        <v>115</v>
      </c>
      <c r="S139" s="113">
        <f t="shared" si="6"/>
        <v>1236.8699999999999</v>
      </c>
    </row>
    <row r="140" spans="1:20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145</v>
      </c>
      <c r="I140" s="113">
        <v>308.88</v>
      </c>
      <c r="J140" s="63">
        <v>779</v>
      </c>
      <c r="K140" s="113">
        <v>6193.22</v>
      </c>
      <c r="L140" s="63">
        <v>5</v>
      </c>
      <c r="M140" s="113">
        <v>43.02</v>
      </c>
      <c r="N140" s="63">
        <v>132</v>
      </c>
      <c r="O140" s="113">
        <v>1330.01</v>
      </c>
      <c r="P140" s="63">
        <v>0</v>
      </c>
      <c r="Q140" s="113">
        <v>0</v>
      </c>
      <c r="R140" s="63">
        <f t="shared" si="6"/>
        <v>1061</v>
      </c>
      <c r="S140" s="113">
        <f t="shared" si="6"/>
        <v>7875.130000000001</v>
      </c>
    </row>
    <row r="141" spans="1:20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11</v>
      </c>
      <c r="I141" s="113">
        <v>8.06</v>
      </c>
      <c r="J141" s="63">
        <v>61</v>
      </c>
      <c r="K141" s="113">
        <v>279.13</v>
      </c>
      <c r="L141" s="63">
        <v>25</v>
      </c>
      <c r="M141" s="113">
        <v>392.77</v>
      </c>
      <c r="N141" s="63">
        <v>156</v>
      </c>
      <c r="O141" s="113">
        <v>1438.04</v>
      </c>
      <c r="P141" s="63">
        <v>0</v>
      </c>
      <c r="Q141" s="113">
        <v>0</v>
      </c>
      <c r="R141" s="63">
        <f t="shared" si="6"/>
        <v>253</v>
      </c>
      <c r="S141" s="113">
        <f t="shared" si="6"/>
        <v>2118</v>
      </c>
    </row>
    <row r="142" spans="1:20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13</v>
      </c>
      <c r="I142" s="113">
        <v>16.46</v>
      </c>
      <c r="J142" s="63">
        <v>18</v>
      </c>
      <c r="K142" s="113">
        <v>101.96</v>
      </c>
      <c r="L142" s="63">
        <v>22</v>
      </c>
      <c r="M142" s="113">
        <v>241.47</v>
      </c>
      <c r="N142" s="63">
        <v>29</v>
      </c>
      <c r="O142" s="113">
        <v>254.41</v>
      </c>
      <c r="P142" s="63">
        <v>1</v>
      </c>
      <c r="Q142" s="113">
        <v>6.76</v>
      </c>
      <c r="R142" s="63">
        <f t="shared" si="6"/>
        <v>83</v>
      </c>
      <c r="S142" s="113">
        <f t="shared" si="6"/>
        <v>621.05999999999995</v>
      </c>
    </row>
    <row r="143" spans="1:20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3</v>
      </c>
      <c r="I143" s="113">
        <v>2.4900000000000002</v>
      </c>
      <c r="J143" s="63">
        <v>25</v>
      </c>
      <c r="K143" s="113">
        <v>210.11</v>
      </c>
      <c r="L143" s="63">
        <v>4</v>
      </c>
      <c r="M143" s="113">
        <v>35.46</v>
      </c>
      <c r="N143" s="63">
        <v>191</v>
      </c>
      <c r="O143" s="113">
        <v>2323.21</v>
      </c>
      <c r="P143" s="63">
        <v>5</v>
      </c>
      <c r="Q143" s="113">
        <v>19.43</v>
      </c>
      <c r="R143" s="63">
        <f t="shared" si="6"/>
        <v>228</v>
      </c>
      <c r="S143" s="113">
        <f t="shared" si="6"/>
        <v>2590.6999999999998</v>
      </c>
    </row>
    <row r="144" spans="1:20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29</v>
      </c>
      <c r="I144" s="113">
        <v>37.61</v>
      </c>
      <c r="J144" s="63">
        <v>17</v>
      </c>
      <c r="K144" s="113">
        <v>9.5299999999999994</v>
      </c>
      <c r="L144" s="63">
        <v>1</v>
      </c>
      <c r="M144" s="113">
        <v>3.09</v>
      </c>
      <c r="N144" s="63">
        <v>25</v>
      </c>
      <c r="O144" s="113">
        <v>254.65</v>
      </c>
      <c r="P144" s="63">
        <v>1</v>
      </c>
      <c r="Q144" s="113">
        <v>1.1200000000000001</v>
      </c>
      <c r="R144" s="63">
        <f t="shared" si="6"/>
        <v>73</v>
      </c>
      <c r="S144" s="113">
        <f t="shared" si="6"/>
        <v>306</v>
      </c>
    </row>
    <row r="145" spans="1:20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2</v>
      </c>
      <c r="I145" s="113">
        <v>0.25</v>
      </c>
      <c r="J145" s="63">
        <v>13</v>
      </c>
      <c r="K145" s="113">
        <v>131.18</v>
      </c>
      <c r="L145" s="63">
        <v>0</v>
      </c>
      <c r="M145" s="113">
        <v>0</v>
      </c>
      <c r="N145" s="63">
        <v>27</v>
      </c>
      <c r="O145" s="113">
        <v>851.71</v>
      </c>
      <c r="P145" s="63">
        <v>0</v>
      </c>
      <c r="Q145" s="113">
        <v>0</v>
      </c>
      <c r="R145" s="63">
        <f t="shared" si="6"/>
        <v>42</v>
      </c>
      <c r="S145" s="113">
        <f t="shared" si="6"/>
        <v>983.1400000000001</v>
      </c>
    </row>
    <row r="146" spans="1:20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2</v>
      </c>
      <c r="I146" s="113">
        <v>12.5</v>
      </c>
      <c r="J146" s="63">
        <v>3</v>
      </c>
      <c r="K146" s="113">
        <v>5.65</v>
      </c>
      <c r="L146" s="63">
        <v>2</v>
      </c>
      <c r="M146" s="113">
        <v>16.66</v>
      </c>
      <c r="N146" s="63">
        <v>10</v>
      </c>
      <c r="O146" s="113">
        <v>46.26</v>
      </c>
      <c r="P146" s="63">
        <v>0</v>
      </c>
      <c r="Q146" s="113">
        <v>0</v>
      </c>
      <c r="R146" s="63">
        <f t="shared" si="6"/>
        <v>17</v>
      </c>
      <c r="S146" s="113">
        <f t="shared" si="6"/>
        <v>81.069999999999993</v>
      </c>
    </row>
    <row r="147" spans="1:20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199</v>
      </c>
      <c r="I147" s="115">
        <v>407.60999999999996</v>
      </c>
      <c r="J147" s="114">
        <v>869</v>
      </c>
      <c r="K147" s="115">
        <v>7142.4800000000005</v>
      </c>
      <c r="L147" s="114">
        <v>80</v>
      </c>
      <c r="M147" s="115">
        <v>1091.8800000000001</v>
      </c>
      <c r="N147" s="114">
        <v>1193</v>
      </c>
      <c r="O147" s="115">
        <v>16338.470000000001</v>
      </c>
      <c r="P147" s="114">
        <v>12</v>
      </c>
      <c r="Q147" s="115">
        <v>46.72</v>
      </c>
      <c r="R147" s="114">
        <f t="shared" si="6"/>
        <v>2353</v>
      </c>
      <c r="S147" s="115">
        <f>SUM(S135:S146)</f>
        <v>25027.160000000003</v>
      </c>
      <c r="T147" s="323"/>
    </row>
    <row r="148" spans="1:20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  <c r="J148" s="63">
        <v>0</v>
      </c>
      <c r="K148" s="113">
        <v>0</v>
      </c>
      <c r="L148" s="63">
        <v>6</v>
      </c>
      <c r="M148" s="113">
        <v>158.44999999999999</v>
      </c>
      <c r="N148" s="63">
        <v>1</v>
      </c>
      <c r="O148" s="113">
        <v>9.3699999999999992</v>
      </c>
      <c r="P148" s="63">
        <v>0</v>
      </c>
      <c r="Q148" s="113">
        <v>0</v>
      </c>
      <c r="R148" s="63">
        <f t="shared" si="6"/>
        <v>7</v>
      </c>
      <c r="S148" s="113">
        <f t="shared" si="6"/>
        <v>167.82</v>
      </c>
    </row>
    <row r="149" spans="1:20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  <c r="J149" s="63">
        <v>0</v>
      </c>
      <c r="K149" s="113">
        <v>0</v>
      </c>
      <c r="L149" s="63">
        <v>6</v>
      </c>
      <c r="M149" s="113">
        <v>113.98</v>
      </c>
      <c r="N149" s="63">
        <v>25</v>
      </c>
      <c r="O149" s="113">
        <v>724.1</v>
      </c>
      <c r="P149" s="63">
        <v>0</v>
      </c>
      <c r="Q149" s="113">
        <v>0</v>
      </c>
      <c r="R149" s="63">
        <f t="shared" si="6"/>
        <v>31</v>
      </c>
      <c r="S149" s="113">
        <f t="shared" si="6"/>
        <v>838.08</v>
      </c>
    </row>
    <row r="150" spans="1:20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5</v>
      </c>
      <c r="I150" s="113">
        <v>1.91</v>
      </c>
      <c r="J150" s="63">
        <v>5</v>
      </c>
      <c r="K150" s="113">
        <v>2.25</v>
      </c>
      <c r="L150" s="63">
        <v>16</v>
      </c>
      <c r="M150" s="113">
        <v>273.5</v>
      </c>
      <c r="N150" s="63">
        <v>82</v>
      </c>
      <c r="O150" s="113">
        <v>2046.08</v>
      </c>
      <c r="P150" s="63">
        <v>0</v>
      </c>
      <c r="Q150" s="113">
        <v>0</v>
      </c>
      <c r="R150" s="63">
        <f t="shared" si="6"/>
        <v>108</v>
      </c>
      <c r="S150" s="113">
        <f t="shared" si="6"/>
        <v>2323.7399999999998</v>
      </c>
    </row>
    <row r="151" spans="1:20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0</v>
      </c>
      <c r="S151" s="113">
        <f t="shared" si="6"/>
        <v>0</v>
      </c>
    </row>
    <row r="152" spans="1:20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1</v>
      </c>
      <c r="M152" s="113">
        <v>9.41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1</v>
      </c>
      <c r="S152" s="113">
        <f t="shared" si="6"/>
        <v>9.41</v>
      </c>
    </row>
    <row r="153" spans="1:20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</v>
      </c>
      <c r="I153" s="113">
        <v>3.44</v>
      </c>
      <c r="J153" s="63">
        <v>0</v>
      </c>
      <c r="K153" s="113">
        <v>0</v>
      </c>
      <c r="L153" s="63">
        <v>0</v>
      </c>
      <c r="M153" s="113">
        <v>0</v>
      </c>
      <c r="N153" s="63">
        <v>3</v>
      </c>
      <c r="O153" s="113">
        <v>60.85</v>
      </c>
      <c r="P153" s="63">
        <v>0</v>
      </c>
      <c r="Q153" s="113">
        <v>0</v>
      </c>
      <c r="R153" s="63">
        <f t="shared" si="6"/>
        <v>4</v>
      </c>
      <c r="S153" s="113">
        <f t="shared" si="6"/>
        <v>64.290000000000006</v>
      </c>
    </row>
    <row r="154" spans="1:20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6</v>
      </c>
      <c r="I154" s="115">
        <v>5.35</v>
      </c>
      <c r="J154" s="114">
        <v>5</v>
      </c>
      <c r="K154" s="115">
        <v>2.25</v>
      </c>
      <c r="L154" s="114">
        <v>27</v>
      </c>
      <c r="M154" s="115">
        <v>555.34</v>
      </c>
      <c r="N154" s="114">
        <v>106</v>
      </c>
      <c r="O154" s="115">
        <v>2840.4</v>
      </c>
      <c r="P154" s="114">
        <v>0</v>
      </c>
      <c r="Q154" s="115">
        <v>0</v>
      </c>
      <c r="R154" s="114">
        <f t="shared" si="6"/>
        <v>144</v>
      </c>
      <c r="S154" s="115">
        <f>SUM(S148:S153)</f>
        <v>3403.3399999999997</v>
      </c>
      <c r="T154" s="323"/>
    </row>
    <row r="155" spans="1:20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1502</v>
      </c>
      <c r="I155" s="113">
        <v>2839.65</v>
      </c>
      <c r="J155" s="63">
        <v>718</v>
      </c>
      <c r="K155" s="113">
        <v>2419.5</v>
      </c>
      <c r="L155" s="63">
        <v>276</v>
      </c>
      <c r="M155" s="113">
        <v>728.88</v>
      </c>
      <c r="N155" s="63">
        <v>685</v>
      </c>
      <c r="O155" s="113">
        <v>8490.4599999999991</v>
      </c>
      <c r="P155" s="63">
        <v>30</v>
      </c>
      <c r="Q155" s="113">
        <v>443.99</v>
      </c>
      <c r="R155" s="63">
        <f t="shared" si="6"/>
        <v>3211</v>
      </c>
      <c r="S155" s="113">
        <f>+I155+K155+M155+O155+Q155</f>
        <v>14922.479999999998</v>
      </c>
    </row>
    <row r="156" spans="1:20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1502</v>
      </c>
      <c r="I156" s="115">
        <v>2839.65</v>
      </c>
      <c r="J156" s="114">
        <v>718</v>
      </c>
      <c r="K156" s="115">
        <v>2419.5</v>
      </c>
      <c r="L156" s="114">
        <v>276</v>
      </c>
      <c r="M156" s="115">
        <v>728.88</v>
      </c>
      <c r="N156" s="114">
        <v>685</v>
      </c>
      <c r="O156" s="115">
        <v>8490.4599999999991</v>
      </c>
      <c r="P156" s="114">
        <v>30</v>
      </c>
      <c r="Q156" s="115">
        <v>443.99</v>
      </c>
      <c r="R156" s="114">
        <f t="shared" si="6"/>
        <v>3211</v>
      </c>
      <c r="S156" s="115">
        <f>SUM(S155)</f>
        <v>14922.479999999998</v>
      </c>
      <c r="T156" s="323"/>
    </row>
    <row r="157" spans="1:20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20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0</v>
      </c>
      <c r="K158" s="113">
        <v>0</v>
      </c>
      <c r="L158" s="63">
        <v>0</v>
      </c>
      <c r="M158" s="113">
        <v>0</v>
      </c>
      <c r="N158" s="63">
        <v>1</v>
      </c>
      <c r="O158" s="113">
        <v>10.63</v>
      </c>
      <c r="P158" s="63">
        <v>0</v>
      </c>
      <c r="Q158" s="113">
        <v>0</v>
      </c>
      <c r="R158" s="63">
        <f t="shared" ref="R158" si="8">+H158+J158+L158+N158+P158</f>
        <v>1</v>
      </c>
      <c r="S158" s="113">
        <f t="shared" si="7"/>
        <v>10.63</v>
      </c>
    </row>
    <row r="159" spans="1:20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0</v>
      </c>
      <c r="I159" s="113">
        <v>0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0</v>
      </c>
      <c r="S159" s="113">
        <f t="shared" si="7"/>
        <v>0</v>
      </c>
    </row>
    <row r="160" spans="1:20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53</v>
      </c>
      <c r="I160" s="113">
        <v>81.790000000000006</v>
      </c>
      <c r="J160" s="63">
        <v>46</v>
      </c>
      <c r="K160" s="113">
        <v>95.09</v>
      </c>
      <c r="L160" s="63">
        <v>31</v>
      </c>
      <c r="M160" s="113">
        <v>99.98</v>
      </c>
      <c r="N160" s="63">
        <v>65</v>
      </c>
      <c r="O160" s="113">
        <v>194.84</v>
      </c>
      <c r="P160" s="63">
        <v>5</v>
      </c>
      <c r="Q160" s="113">
        <v>20.13</v>
      </c>
      <c r="R160" s="63">
        <f t="shared" ref="R160:S192" si="9">+H160+J160+L160+N160+P160</f>
        <v>200</v>
      </c>
      <c r="S160" s="113">
        <f t="shared" si="7"/>
        <v>491.83000000000004</v>
      </c>
    </row>
    <row r="161" spans="1:20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0</v>
      </c>
      <c r="I161" s="113">
        <v>0</v>
      </c>
      <c r="J161" s="63">
        <v>0</v>
      </c>
      <c r="K161" s="113">
        <v>0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0</v>
      </c>
      <c r="S161" s="113">
        <f t="shared" si="7"/>
        <v>0</v>
      </c>
    </row>
    <row r="162" spans="1:20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0</v>
      </c>
      <c r="I162" s="113">
        <v>0</v>
      </c>
      <c r="J162" s="63">
        <v>0</v>
      </c>
      <c r="K162" s="113">
        <v>0</v>
      </c>
      <c r="L162" s="63">
        <v>0</v>
      </c>
      <c r="M162" s="113">
        <v>0</v>
      </c>
      <c r="N162" s="63">
        <v>0</v>
      </c>
      <c r="O162" s="113">
        <v>0</v>
      </c>
      <c r="P162" s="63">
        <v>0</v>
      </c>
      <c r="Q162" s="113">
        <v>0</v>
      </c>
      <c r="R162" s="63">
        <f t="shared" ref="R162" si="10">+H162+J162+L162+N162+P162</f>
        <v>0</v>
      </c>
      <c r="S162" s="113">
        <f t="shared" si="7"/>
        <v>0</v>
      </c>
    </row>
    <row r="163" spans="1:20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53</v>
      </c>
      <c r="I163" s="115">
        <v>81.790000000000006</v>
      </c>
      <c r="J163" s="114">
        <v>46</v>
      </c>
      <c r="K163" s="115">
        <v>95.09</v>
      </c>
      <c r="L163" s="114">
        <v>31</v>
      </c>
      <c r="M163" s="115">
        <v>99.98</v>
      </c>
      <c r="N163" s="114">
        <v>66</v>
      </c>
      <c r="O163" s="115">
        <v>205.47</v>
      </c>
      <c r="P163" s="114">
        <v>5</v>
      </c>
      <c r="Q163" s="115">
        <v>20.13</v>
      </c>
      <c r="R163" s="114">
        <f t="shared" si="9"/>
        <v>201</v>
      </c>
      <c r="S163" s="115">
        <f>SUM(S157:S162)</f>
        <v>502.46000000000004</v>
      </c>
      <c r="T163" s="323"/>
    </row>
    <row r="164" spans="1:20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3479</v>
      </c>
      <c r="I164" s="115">
        <v>10996.19</v>
      </c>
      <c r="J164" s="116">
        <v>2896</v>
      </c>
      <c r="K164" s="115">
        <v>48636.77</v>
      </c>
      <c r="L164" s="116">
        <v>903</v>
      </c>
      <c r="M164" s="115">
        <v>34693.269999999997</v>
      </c>
      <c r="N164" s="116">
        <v>5525</v>
      </c>
      <c r="O164" s="115">
        <v>307552.27</v>
      </c>
      <c r="P164" s="116">
        <v>203</v>
      </c>
      <c r="Q164" s="115">
        <v>2514.31</v>
      </c>
      <c r="R164" s="116">
        <f t="shared" si="9"/>
        <v>13006</v>
      </c>
      <c r="S164" s="115">
        <f>+S163+S156+S154+S147+S134+S103+S95+S93</f>
        <v>404392.81</v>
      </c>
      <c r="T164" s="323"/>
    </row>
    <row r="165" spans="1:20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33037</v>
      </c>
      <c r="I165" s="118">
        <v>260748.52</v>
      </c>
      <c r="J165" s="117">
        <v>12854</v>
      </c>
      <c r="K165" s="118">
        <v>171797.95</v>
      </c>
      <c r="L165" s="117">
        <v>4041</v>
      </c>
      <c r="M165" s="118">
        <v>104899.92</v>
      </c>
      <c r="N165" s="117">
        <v>14627</v>
      </c>
      <c r="O165" s="118">
        <v>1114708.3799999999</v>
      </c>
      <c r="P165" s="117">
        <v>1568</v>
      </c>
      <c r="Q165" s="118">
        <v>19440.88</v>
      </c>
      <c r="R165" s="117">
        <f t="shared" si="9"/>
        <v>66127</v>
      </c>
      <c r="S165" s="118">
        <f>+S164+S82</f>
        <v>1671595.6500000004</v>
      </c>
      <c r="T165" s="323"/>
    </row>
    <row r="166" spans="1:20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20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5</v>
      </c>
      <c r="I167" s="113">
        <v>40.31</v>
      </c>
      <c r="J167" s="63">
        <v>1</v>
      </c>
      <c r="K167" s="113">
        <v>0.68</v>
      </c>
      <c r="L167" s="63">
        <v>0</v>
      </c>
      <c r="M167" s="113">
        <v>0</v>
      </c>
      <c r="N167" s="63">
        <v>5</v>
      </c>
      <c r="O167" s="113">
        <v>28.68</v>
      </c>
      <c r="P167" s="63">
        <v>0</v>
      </c>
      <c r="Q167" s="113">
        <v>0</v>
      </c>
      <c r="R167" s="63">
        <f t="shared" si="9"/>
        <v>11</v>
      </c>
      <c r="S167" s="113">
        <f t="shared" si="9"/>
        <v>69.67</v>
      </c>
    </row>
    <row r="168" spans="1:20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9"/>
        <v>0</v>
      </c>
      <c r="S168" s="113">
        <f t="shared" si="9"/>
        <v>0</v>
      </c>
    </row>
    <row r="169" spans="1:20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  <c r="J169" s="63">
        <v>0</v>
      </c>
      <c r="K169" s="113">
        <v>0</v>
      </c>
      <c r="L169" s="63">
        <v>0</v>
      </c>
      <c r="M169" s="113">
        <v>0</v>
      </c>
      <c r="N169" s="63">
        <v>0</v>
      </c>
      <c r="O169" s="113">
        <v>0</v>
      </c>
      <c r="P169" s="63">
        <v>0</v>
      </c>
      <c r="Q169" s="113">
        <v>0</v>
      </c>
      <c r="R169" s="63">
        <f t="shared" si="9"/>
        <v>0</v>
      </c>
      <c r="S169" s="113">
        <f t="shared" si="9"/>
        <v>0</v>
      </c>
    </row>
    <row r="170" spans="1:20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  <c r="J170" s="63">
        <v>0</v>
      </c>
      <c r="K170" s="113">
        <v>0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9"/>
        <v>0</v>
      </c>
      <c r="S170" s="113">
        <f t="shared" si="9"/>
        <v>0</v>
      </c>
    </row>
    <row r="171" spans="1:20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20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20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0</v>
      </c>
      <c r="K173" s="113">
        <v>0</v>
      </c>
      <c r="L173" s="63">
        <v>0</v>
      </c>
      <c r="M173" s="113">
        <v>0</v>
      </c>
      <c r="N173" s="63">
        <v>0</v>
      </c>
      <c r="O173" s="113">
        <v>0</v>
      </c>
      <c r="P173" s="63">
        <v>0</v>
      </c>
      <c r="Q173" s="113">
        <v>0</v>
      </c>
      <c r="R173" s="63">
        <f t="shared" si="9"/>
        <v>0</v>
      </c>
      <c r="S173" s="113">
        <f t="shared" si="9"/>
        <v>0</v>
      </c>
    </row>
    <row r="174" spans="1:20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  <c r="J174" s="63">
        <v>0</v>
      </c>
      <c r="K174" s="113">
        <v>0</v>
      </c>
      <c r="L174" s="63">
        <v>0</v>
      </c>
      <c r="M174" s="113">
        <v>0</v>
      </c>
      <c r="N174" s="63">
        <v>0</v>
      </c>
      <c r="O174" s="113">
        <v>0</v>
      </c>
      <c r="P174" s="63">
        <v>0</v>
      </c>
      <c r="Q174" s="113">
        <v>0</v>
      </c>
      <c r="R174" s="63">
        <f t="shared" si="9"/>
        <v>0</v>
      </c>
      <c r="S174" s="113">
        <f t="shared" si="9"/>
        <v>0</v>
      </c>
    </row>
    <row r="175" spans="1:20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1</v>
      </c>
      <c r="O175" s="113">
        <v>37.520000000000003</v>
      </c>
      <c r="P175" s="63">
        <v>0</v>
      </c>
      <c r="Q175" s="113">
        <v>0</v>
      </c>
      <c r="R175" s="63">
        <f t="shared" si="9"/>
        <v>1</v>
      </c>
      <c r="S175" s="113">
        <f t="shared" si="9"/>
        <v>37.520000000000003</v>
      </c>
    </row>
    <row r="176" spans="1:20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20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20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0</v>
      </c>
      <c r="I178" s="113">
        <v>0</v>
      </c>
      <c r="J178" s="63">
        <v>0</v>
      </c>
      <c r="K178" s="113">
        <v>0</v>
      </c>
      <c r="L178" s="63">
        <v>0</v>
      </c>
      <c r="M178" s="113">
        <v>0</v>
      </c>
      <c r="N178" s="63">
        <v>0</v>
      </c>
      <c r="O178" s="113">
        <v>0</v>
      </c>
      <c r="P178" s="63">
        <v>0</v>
      </c>
      <c r="Q178" s="113">
        <v>0</v>
      </c>
      <c r="R178" s="63">
        <f t="shared" si="9"/>
        <v>0</v>
      </c>
      <c r="S178" s="113">
        <f t="shared" si="9"/>
        <v>0</v>
      </c>
    </row>
    <row r="179" spans="1:20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  <c r="J179" s="63">
        <v>0</v>
      </c>
      <c r="K179" s="113">
        <v>0</v>
      </c>
      <c r="L179" s="63">
        <v>0</v>
      </c>
      <c r="M179" s="113">
        <v>0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9"/>
        <v>0</v>
      </c>
      <c r="S179" s="113">
        <f t="shared" si="9"/>
        <v>0</v>
      </c>
    </row>
    <row r="180" spans="1:20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5</v>
      </c>
      <c r="I180" s="115">
        <v>40.31</v>
      </c>
      <c r="J180" s="114">
        <v>1</v>
      </c>
      <c r="K180" s="115">
        <v>0.68</v>
      </c>
      <c r="L180" s="114">
        <v>0</v>
      </c>
      <c r="M180" s="115">
        <v>0</v>
      </c>
      <c r="N180" s="114">
        <v>6</v>
      </c>
      <c r="O180" s="115">
        <v>66.2</v>
      </c>
      <c r="P180" s="114">
        <v>0</v>
      </c>
      <c r="Q180" s="115">
        <v>0</v>
      </c>
      <c r="R180" s="114">
        <f t="shared" si="9"/>
        <v>12</v>
      </c>
      <c r="S180" s="115">
        <f>SUM(S166:S179)</f>
        <v>107.19</v>
      </c>
      <c r="T180" s="323"/>
    </row>
    <row r="181" spans="1:20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20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14</v>
      </c>
      <c r="I182" s="113">
        <v>58.72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14</v>
      </c>
      <c r="S182" s="113">
        <f>+I182+K182+M182+O182+Q182</f>
        <v>58.72</v>
      </c>
    </row>
    <row r="183" spans="1:20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20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14</v>
      </c>
      <c r="I184" s="115">
        <v>58.72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14</v>
      </c>
      <c r="S184" s="115">
        <f>SUM(S181:S183)</f>
        <v>58.72</v>
      </c>
      <c r="T184" s="323"/>
    </row>
    <row r="185" spans="1:20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19</v>
      </c>
      <c r="I185" s="115">
        <v>99.03</v>
      </c>
      <c r="J185" s="116">
        <v>1</v>
      </c>
      <c r="K185" s="115">
        <v>0.68</v>
      </c>
      <c r="L185" s="116">
        <v>0</v>
      </c>
      <c r="M185" s="115">
        <v>0</v>
      </c>
      <c r="N185" s="116">
        <v>6</v>
      </c>
      <c r="O185" s="115">
        <v>66.2</v>
      </c>
      <c r="P185" s="116">
        <v>0</v>
      </c>
      <c r="Q185" s="115">
        <v>0</v>
      </c>
      <c r="R185" s="116">
        <f t="shared" si="9"/>
        <v>26</v>
      </c>
      <c r="S185" s="115">
        <f>+S184+S180</f>
        <v>165.91</v>
      </c>
      <c r="T185" s="323"/>
    </row>
    <row r="186" spans="1:20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19</v>
      </c>
      <c r="I186" s="118">
        <v>99.03</v>
      </c>
      <c r="J186" s="117">
        <v>1</v>
      </c>
      <c r="K186" s="118">
        <v>0.68</v>
      </c>
      <c r="L186" s="117">
        <v>0</v>
      </c>
      <c r="M186" s="118">
        <v>0</v>
      </c>
      <c r="N186" s="117">
        <v>6</v>
      </c>
      <c r="O186" s="118">
        <v>66.2</v>
      </c>
      <c r="P186" s="117">
        <v>0</v>
      </c>
      <c r="Q186" s="118">
        <v>0</v>
      </c>
      <c r="R186" s="117">
        <f t="shared" si="9"/>
        <v>26</v>
      </c>
      <c r="S186" s="118">
        <f>+S185</f>
        <v>165.91</v>
      </c>
      <c r="T186" s="323"/>
    </row>
    <row r="187" spans="1:20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3611</v>
      </c>
      <c r="I187" s="113">
        <v>735.09</v>
      </c>
      <c r="J187" s="63">
        <v>1022</v>
      </c>
      <c r="K187" s="113">
        <v>335.27</v>
      </c>
      <c r="L187" s="63">
        <v>757</v>
      </c>
      <c r="M187" s="113">
        <v>305.55</v>
      </c>
      <c r="N187" s="63">
        <v>1029</v>
      </c>
      <c r="O187" s="113">
        <v>1808.27</v>
      </c>
      <c r="P187" s="63">
        <v>168</v>
      </c>
      <c r="Q187" s="113">
        <v>29.23</v>
      </c>
      <c r="R187" s="63">
        <f t="shared" si="9"/>
        <v>6587</v>
      </c>
      <c r="S187" s="113">
        <f t="shared" si="9"/>
        <v>3213.4100000000003</v>
      </c>
      <c r="T187" s="323"/>
    </row>
    <row r="188" spans="1:20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104</v>
      </c>
      <c r="K188" s="113">
        <v>60.31</v>
      </c>
      <c r="L188" s="63">
        <v>176</v>
      </c>
      <c r="M188" s="113">
        <v>448.32</v>
      </c>
      <c r="N188" s="63">
        <v>160</v>
      </c>
      <c r="O188" s="113">
        <v>292.52999999999997</v>
      </c>
      <c r="P188" s="63">
        <v>2</v>
      </c>
      <c r="Q188" s="113">
        <v>4.53</v>
      </c>
      <c r="R188" s="63">
        <f t="shared" si="9"/>
        <v>442</v>
      </c>
      <c r="S188" s="113">
        <f t="shared" si="9"/>
        <v>805.68999999999994</v>
      </c>
      <c r="T188" s="323"/>
    </row>
    <row r="189" spans="1:20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1</v>
      </c>
      <c r="I189" s="113">
        <v>7.0000000000000007E-2</v>
      </c>
      <c r="J189" s="63">
        <v>11</v>
      </c>
      <c r="K189" s="113">
        <v>0.98</v>
      </c>
      <c r="L189" s="63">
        <v>2</v>
      </c>
      <c r="M189" s="113">
        <v>0.39</v>
      </c>
      <c r="N189" s="63">
        <v>35</v>
      </c>
      <c r="O189" s="113">
        <v>3.88</v>
      </c>
      <c r="P189" s="63">
        <v>5</v>
      </c>
      <c r="Q189" s="113">
        <v>1.27</v>
      </c>
      <c r="R189" s="63">
        <f t="shared" si="9"/>
        <v>54</v>
      </c>
      <c r="S189" s="113">
        <f t="shared" si="9"/>
        <v>6.59</v>
      </c>
      <c r="T189" s="323"/>
    </row>
    <row r="190" spans="1:20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3</v>
      </c>
      <c r="I190" s="113">
        <v>0.42</v>
      </c>
      <c r="J190" s="63">
        <v>1</v>
      </c>
      <c r="K190" s="113">
        <v>0.23</v>
      </c>
      <c r="L190" s="63">
        <v>1</v>
      </c>
      <c r="M190" s="113">
        <v>0.05</v>
      </c>
      <c r="N190" s="63">
        <v>3</v>
      </c>
      <c r="O190" s="113">
        <v>1.08</v>
      </c>
      <c r="P190" s="63">
        <v>0</v>
      </c>
      <c r="Q190" s="113">
        <v>0</v>
      </c>
      <c r="R190" s="63">
        <f t="shared" si="9"/>
        <v>8</v>
      </c>
      <c r="S190" s="113">
        <f t="shared" si="9"/>
        <v>1.7800000000000002</v>
      </c>
      <c r="T190" s="323"/>
    </row>
    <row r="191" spans="1:20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51</v>
      </c>
      <c r="I191" s="113">
        <v>8.8800000000000008</v>
      </c>
      <c r="J191" s="63">
        <v>105</v>
      </c>
      <c r="K191" s="113">
        <v>23.28</v>
      </c>
      <c r="L191" s="63">
        <v>4</v>
      </c>
      <c r="M191" s="113">
        <v>5.69</v>
      </c>
      <c r="N191" s="63">
        <v>252</v>
      </c>
      <c r="O191" s="113">
        <v>237.78</v>
      </c>
      <c r="P191" s="63">
        <v>8</v>
      </c>
      <c r="Q191" s="113">
        <v>0.79</v>
      </c>
      <c r="R191" s="63">
        <f t="shared" si="9"/>
        <v>420</v>
      </c>
      <c r="S191" s="113">
        <f t="shared" si="9"/>
        <v>276.42</v>
      </c>
      <c r="T191" s="323"/>
    </row>
    <row r="192" spans="1:20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16</v>
      </c>
      <c r="I192" s="113">
        <v>1.5</v>
      </c>
      <c r="J192" s="63">
        <v>57</v>
      </c>
      <c r="K192" s="113">
        <v>9.35</v>
      </c>
      <c r="L192" s="63">
        <v>3</v>
      </c>
      <c r="M192" s="113">
        <v>0.48</v>
      </c>
      <c r="N192" s="63">
        <v>729</v>
      </c>
      <c r="O192" s="113">
        <v>480.67</v>
      </c>
      <c r="P192" s="63">
        <v>15</v>
      </c>
      <c r="Q192" s="113">
        <v>4.45</v>
      </c>
      <c r="R192" s="63">
        <f t="shared" si="9"/>
        <v>820</v>
      </c>
      <c r="S192" s="113">
        <f t="shared" si="9"/>
        <v>496.45</v>
      </c>
      <c r="T192" s="323"/>
    </row>
    <row r="193" spans="1:20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3673</v>
      </c>
      <c r="I193" s="115">
        <v>745.96</v>
      </c>
      <c r="J193" s="116">
        <v>1265</v>
      </c>
      <c r="K193" s="115">
        <v>429.42</v>
      </c>
      <c r="L193" s="116">
        <v>936</v>
      </c>
      <c r="M193" s="115">
        <v>760.48</v>
      </c>
      <c r="N193" s="116">
        <v>2061</v>
      </c>
      <c r="O193" s="115">
        <v>2824.21</v>
      </c>
      <c r="P193" s="116">
        <v>191</v>
      </c>
      <c r="Q193" s="115">
        <v>40.270000000000003</v>
      </c>
      <c r="R193" s="116">
        <f t="shared" ref="R193:R200" si="11">+H193+J193+L193+N193+P193</f>
        <v>8126</v>
      </c>
      <c r="S193" s="115">
        <f>SUM(S187:S192)</f>
        <v>4800.34</v>
      </c>
      <c r="T193" s="323"/>
    </row>
    <row r="194" spans="1:20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3673</v>
      </c>
      <c r="I194" s="115">
        <v>745.96</v>
      </c>
      <c r="J194" s="116">
        <v>1265</v>
      </c>
      <c r="K194" s="115">
        <v>429.42</v>
      </c>
      <c r="L194" s="116">
        <v>936</v>
      </c>
      <c r="M194" s="115">
        <v>760.48</v>
      </c>
      <c r="N194" s="116">
        <v>2061</v>
      </c>
      <c r="O194" s="115">
        <v>2824.21</v>
      </c>
      <c r="P194" s="116">
        <v>191</v>
      </c>
      <c r="Q194" s="115">
        <v>40.270000000000003</v>
      </c>
      <c r="R194" s="116">
        <f t="shared" si="11"/>
        <v>8126</v>
      </c>
      <c r="S194" s="115">
        <f>+S193</f>
        <v>4800.34</v>
      </c>
    </row>
    <row r="195" spans="1:20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3673</v>
      </c>
      <c r="I195" s="118">
        <v>745.96</v>
      </c>
      <c r="J195" s="117">
        <v>1265</v>
      </c>
      <c r="K195" s="118">
        <v>429.42</v>
      </c>
      <c r="L195" s="117">
        <v>936</v>
      </c>
      <c r="M195" s="118">
        <v>760.48</v>
      </c>
      <c r="N195" s="117">
        <v>2061</v>
      </c>
      <c r="O195" s="118">
        <v>2824.21</v>
      </c>
      <c r="P195" s="117">
        <v>191</v>
      </c>
      <c r="Q195" s="118">
        <v>40.270000000000003</v>
      </c>
      <c r="R195" s="117">
        <f t="shared" si="11"/>
        <v>8126</v>
      </c>
      <c r="S195" s="118">
        <f>+S194</f>
        <v>4800.34</v>
      </c>
    </row>
    <row r="196" spans="1:20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1</v>
      </c>
      <c r="K196" s="113">
        <v>0.04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1</v>
      </c>
      <c r="S196" s="113">
        <f>+I196+K196+M196+O196+Q196</f>
        <v>0.04</v>
      </c>
    </row>
    <row r="197" spans="1:20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20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1</v>
      </c>
      <c r="K198" s="115">
        <v>0.04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1</v>
      </c>
      <c r="S198" s="115">
        <f>SUM(S196:S197)</f>
        <v>0.04</v>
      </c>
    </row>
    <row r="199" spans="1:20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1</v>
      </c>
      <c r="K199" s="115">
        <v>0.04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1</v>
      </c>
      <c r="S199" s="115">
        <f>+S198</f>
        <v>0.04</v>
      </c>
    </row>
    <row r="200" spans="1:20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1</v>
      </c>
      <c r="K200" s="115">
        <v>0.04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1</v>
      </c>
      <c r="S200" s="115">
        <f>+S199</f>
        <v>0.04</v>
      </c>
    </row>
    <row r="201" spans="1:20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261593.50999999998</v>
      </c>
      <c r="J201" s="115"/>
      <c r="K201" s="119">
        <f>+K200+K195+K186+K165</f>
        <v>172228.09000000003</v>
      </c>
      <c r="L201" s="115"/>
      <c r="M201" s="119">
        <f>+M200+M195+M186+M165</f>
        <v>105660.4</v>
      </c>
      <c r="N201" s="115"/>
      <c r="O201" s="119">
        <f>+O200+O195+O186+O165</f>
        <v>1117598.7899999998</v>
      </c>
      <c r="P201" s="115"/>
      <c r="Q201" s="119">
        <f>+Q200+Q195+Q186+Q165</f>
        <v>19481.150000000001</v>
      </c>
      <c r="R201" s="115"/>
      <c r="S201" s="119">
        <f>+S200+S195+S186+S165</f>
        <v>1676561.9400000004</v>
      </c>
    </row>
    <row r="202" spans="1:20" x14ac:dyDescent="0.25">
      <c r="S202" s="323">
        <f>+I201+K201+M201+O201+Q201</f>
        <v>1676561.9399999997</v>
      </c>
    </row>
  </sheetData>
  <sheetProtection algorithmName="SHA-512" hashValue="s1eAcdEOJsihq9sFktIQNo9lNc8qEdGpnZwgXYXD/zOWXWZImcrPousXIzORYO7YyEnkLwxEFo7VIzV4ZAHePg==" saltValue="EOtyY6v4/0c+/lxhXLmi7w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2.625" style="315" bestFit="1" customWidth="1"/>
    <col min="20" max="16384" width="9" style="315"/>
  </cols>
  <sheetData>
    <row r="1" spans="1:19" x14ac:dyDescent="0.25">
      <c r="A1" s="394" t="s">
        <v>591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43</v>
      </c>
      <c r="I5" s="113">
        <v>42.62</v>
      </c>
      <c r="J5" s="63">
        <v>21</v>
      </c>
      <c r="K5" s="113">
        <v>10.029999999999999</v>
      </c>
      <c r="L5" s="63">
        <v>12</v>
      </c>
      <c r="M5" s="113">
        <v>5.89</v>
      </c>
      <c r="N5" s="63">
        <v>44</v>
      </c>
      <c r="O5" s="113">
        <v>21.75</v>
      </c>
      <c r="P5" s="63">
        <v>14</v>
      </c>
      <c r="Q5" s="113">
        <v>51.12</v>
      </c>
      <c r="R5" s="63">
        <f t="shared" ref="R5:S20" si="0">+H5+J5+L5+N5+P5</f>
        <v>134</v>
      </c>
      <c r="S5" s="113">
        <f t="shared" si="0"/>
        <v>131.41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21</v>
      </c>
      <c r="I6" s="113">
        <v>21.23</v>
      </c>
      <c r="J6" s="63">
        <v>1</v>
      </c>
      <c r="K6" s="113">
        <v>0.05</v>
      </c>
      <c r="L6" s="63">
        <v>5</v>
      </c>
      <c r="M6" s="113">
        <v>2.5299999999999998</v>
      </c>
      <c r="N6" s="63">
        <v>5</v>
      </c>
      <c r="O6" s="113">
        <v>61.07</v>
      </c>
      <c r="P6" s="63">
        <v>1</v>
      </c>
      <c r="Q6" s="113">
        <v>0.14000000000000001</v>
      </c>
      <c r="R6" s="63">
        <f t="shared" si="0"/>
        <v>33</v>
      </c>
      <c r="S6" s="113">
        <f t="shared" si="0"/>
        <v>85.02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2</v>
      </c>
      <c r="O7" s="113">
        <v>19.78</v>
      </c>
      <c r="P7" s="63">
        <v>0</v>
      </c>
      <c r="Q7" s="113">
        <v>0</v>
      </c>
      <c r="R7" s="63">
        <f t="shared" si="0"/>
        <v>2</v>
      </c>
      <c r="S7" s="113">
        <f t="shared" si="0"/>
        <v>19.78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2</v>
      </c>
      <c r="I8" s="113">
        <v>3.02</v>
      </c>
      <c r="J8" s="63">
        <v>0</v>
      </c>
      <c r="K8" s="113">
        <v>0</v>
      </c>
      <c r="L8" s="63">
        <v>1</v>
      </c>
      <c r="M8" s="113">
        <v>0.04</v>
      </c>
      <c r="N8" s="63">
        <v>5</v>
      </c>
      <c r="O8" s="113">
        <v>45.15</v>
      </c>
      <c r="P8" s="63">
        <v>1</v>
      </c>
      <c r="Q8" s="113">
        <v>0.7</v>
      </c>
      <c r="R8" s="63">
        <f t="shared" si="0"/>
        <v>9</v>
      </c>
      <c r="S8" s="113">
        <f t="shared" si="0"/>
        <v>48.910000000000004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1</v>
      </c>
      <c r="I9" s="113">
        <v>0.01</v>
      </c>
      <c r="J9" s="63">
        <v>1</v>
      </c>
      <c r="K9" s="113">
        <v>0.12</v>
      </c>
      <c r="L9" s="63">
        <v>0</v>
      </c>
      <c r="M9" s="113">
        <v>0</v>
      </c>
      <c r="N9" s="63">
        <v>2</v>
      </c>
      <c r="O9" s="113">
        <v>0.3</v>
      </c>
      <c r="P9" s="63">
        <v>2</v>
      </c>
      <c r="Q9" s="113">
        <v>4.6900000000000004</v>
      </c>
      <c r="R9" s="63">
        <f t="shared" si="0"/>
        <v>6</v>
      </c>
      <c r="S9" s="113">
        <f t="shared" si="0"/>
        <v>5.12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58</v>
      </c>
      <c r="I10" s="115">
        <v>66.88</v>
      </c>
      <c r="J10" s="114">
        <v>23</v>
      </c>
      <c r="K10" s="115">
        <v>10.199999999999999</v>
      </c>
      <c r="L10" s="114">
        <v>15</v>
      </c>
      <c r="M10" s="115">
        <v>8.4600000000000009</v>
      </c>
      <c r="N10" s="114">
        <v>51</v>
      </c>
      <c r="O10" s="115">
        <v>148.05000000000001</v>
      </c>
      <c r="P10" s="114">
        <v>15</v>
      </c>
      <c r="Q10" s="115">
        <v>56.65</v>
      </c>
      <c r="R10" s="114">
        <f t="shared" si="0"/>
        <v>162</v>
      </c>
      <c r="S10" s="115">
        <f>SUM(S5:S9)</f>
        <v>290.24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0</v>
      </c>
      <c r="I11" s="113">
        <v>0</v>
      </c>
      <c r="J11" s="63">
        <v>0</v>
      </c>
      <c r="K11" s="113">
        <v>0</v>
      </c>
      <c r="L11" s="63">
        <v>0</v>
      </c>
      <c r="M11" s="113">
        <v>0</v>
      </c>
      <c r="N11" s="63">
        <v>5</v>
      </c>
      <c r="O11" s="113">
        <v>268</v>
      </c>
      <c r="P11" s="63">
        <v>14</v>
      </c>
      <c r="Q11" s="113">
        <v>84.99</v>
      </c>
      <c r="R11" s="63">
        <f t="shared" si="0"/>
        <v>19</v>
      </c>
      <c r="S11" s="113">
        <f t="shared" si="0"/>
        <v>352.99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570</v>
      </c>
      <c r="I12" s="113">
        <v>4101.1499999999996</v>
      </c>
      <c r="J12" s="63">
        <v>86</v>
      </c>
      <c r="K12" s="113">
        <v>232.82</v>
      </c>
      <c r="L12" s="63">
        <v>1</v>
      </c>
      <c r="M12" s="113">
        <v>3.62</v>
      </c>
      <c r="N12" s="63">
        <v>12</v>
      </c>
      <c r="O12" s="113">
        <v>66.78</v>
      </c>
      <c r="P12" s="63">
        <v>6</v>
      </c>
      <c r="Q12" s="113">
        <v>4.75</v>
      </c>
      <c r="R12" s="63">
        <f t="shared" si="0"/>
        <v>675</v>
      </c>
      <c r="S12" s="113">
        <f t="shared" si="0"/>
        <v>4409.119999999999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19</v>
      </c>
      <c r="I13" s="113">
        <v>25.63</v>
      </c>
      <c r="J13" s="63">
        <v>15</v>
      </c>
      <c r="K13" s="113">
        <v>11.58</v>
      </c>
      <c r="L13" s="63">
        <v>0</v>
      </c>
      <c r="M13" s="113">
        <v>0</v>
      </c>
      <c r="N13" s="63">
        <v>3</v>
      </c>
      <c r="O13" s="113">
        <v>8.77</v>
      </c>
      <c r="P13" s="63">
        <v>0</v>
      </c>
      <c r="Q13" s="113">
        <v>0</v>
      </c>
      <c r="R13" s="63">
        <f t="shared" si="0"/>
        <v>37</v>
      </c>
      <c r="S13" s="113">
        <f t="shared" si="0"/>
        <v>45.980000000000004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305</v>
      </c>
      <c r="I14" s="113">
        <v>1977.28</v>
      </c>
      <c r="J14" s="63">
        <v>53</v>
      </c>
      <c r="K14" s="113">
        <v>160.88999999999999</v>
      </c>
      <c r="L14" s="63">
        <v>0</v>
      </c>
      <c r="M14" s="113">
        <v>0</v>
      </c>
      <c r="N14" s="63">
        <v>6</v>
      </c>
      <c r="O14" s="113">
        <v>15.47</v>
      </c>
      <c r="P14" s="63">
        <v>0</v>
      </c>
      <c r="Q14" s="113">
        <v>0</v>
      </c>
      <c r="R14" s="63">
        <f t="shared" si="0"/>
        <v>364</v>
      </c>
      <c r="S14" s="113">
        <f t="shared" si="0"/>
        <v>2153.64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89</v>
      </c>
      <c r="I15" s="113">
        <v>112.57</v>
      </c>
      <c r="J15" s="63">
        <v>18</v>
      </c>
      <c r="K15" s="113">
        <v>24.8</v>
      </c>
      <c r="L15" s="63">
        <v>4</v>
      </c>
      <c r="M15" s="113">
        <v>9.91</v>
      </c>
      <c r="N15" s="63">
        <v>9</v>
      </c>
      <c r="O15" s="113">
        <v>17.010000000000002</v>
      </c>
      <c r="P15" s="63">
        <v>2</v>
      </c>
      <c r="Q15" s="113">
        <v>8.6999999999999993</v>
      </c>
      <c r="R15" s="63">
        <f t="shared" si="0"/>
        <v>122</v>
      </c>
      <c r="S15" s="113">
        <f t="shared" si="0"/>
        <v>172.98999999999998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5</v>
      </c>
      <c r="I16" s="113">
        <v>49.23</v>
      </c>
      <c r="J16" s="63">
        <v>8</v>
      </c>
      <c r="K16" s="113">
        <v>66.16</v>
      </c>
      <c r="L16" s="63">
        <v>19</v>
      </c>
      <c r="M16" s="113">
        <v>767.7</v>
      </c>
      <c r="N16" s="63">
        <v>74</v>
      </c>
      <c r="O16" s="113">
        <v>3260.28</v>
      </c>
      <c r="P16" s="63">
        <v>1</v>
      </c>
      <c r="Q16" s="113">
        <v>34.97</v>
      </c>
      <c r="R16" s="63">
        <f t="shared" si="0"/>
        <v>107</v>
      </c>
      <c r="S16" s="113">
        <f t="shared" si="0"/>
        <v>4178.34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6</v>
      </c>
      <c r="I17" s="113">
        <v>20.12</v>
      </c>
      <c r="J17" s="63">
        <v>2</v>
      </c>
      <c r="K17" s="113">
        <v>2.4900000000000002</v>
      </c>
      <c r="L17" s="63">
        <v>0</v>
      </c>
      <c r="M17" s="113">
        <v>0</v>
      </c>
      <c r="N17" s="63">
        <v>6</v>
      </c>
      <c r="O17" s="113">
        <v>18.690000000000001</v>
      </c>
      <c r="P17" s="63">
        <v>0</v>
      </c>
      <c r="Q17" s="113">
        <v>0</v>
      </c>
      <c r="R17" s="63">
        <f t="shared" si="0"/>
        <v>14</v>
      </c>
      <c r="S17" s="113">
        <f t="shared" si="0"/>
        <v>41.3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0</v>
      </c>
      <c r="I18" s="113">
        <v>0</v>
      </c>
      <c r="J18" s="63">
        <v>0</v>
      </c>
      <c r="K18" s="113">
        <v>0</v>
      </c>
      <c r="L18" s="63">
        <v>0</v>
      </c>
      <c r="M18" s="113">
        <v>0</v>
      </c>
      <c r="N18" s="63">
        <v>0</v>
      </c>
      <c r="O18" s="113">
        <v>0</v>
      </c>
      <c r="P18" s="63">
        <v>0</v>
      </c>
      <c r="Q18" s="113">
        <v>0</v>
      </c>
      <c r="R18" s="63">
        <f t="shared" si="0"/>
        <v>0</v>
      </c>
      <c r="S18" s="113">
        <f t="shared" si="0"/>
        <v>0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805</v>
      </c>
      <c r="I19" s="115">
        <v>6285.98</v>
      </c>
      <c r="J19" s="114">
        <v>150</v>
      </c>
      <c r="K19" s="115">
        <v>498.74</v>
      </c>
      <c r="L19" s="114">
        <v>23</v>
      </c>
      <c r="M19" s="115">
        <v>781.23</v>
      </c>
      <c r="N19" s="114">
        <v>106</v>
      </c>
      <c r="O19" s="115">
        <v>3655</v>
      </c>
      <c r="P19" s="114">
        <v>18</v>
      </c>
      <c r="Q19" s="115">
        <v>133.41</v>
      </c>
      <c r="R19" s="114">
        <f t="shared" si="0"/>
        <v>1102</v>
      </c>
      <c r="S19" s="115">
        <f>SUM(S11:S18)</f>
        <v>11354.359999999997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12</v>
      </c>
      <c r="I20" s="113">
        <v>3.81</v>
      </c>
      <c r="J20" s="63">
        <v>7</v>
      </c>
      <c r="K20" s="113">
        <v>5.2</v>
      </c>
      <c r="L20" s="63">
        <v>9</v>
      </c>
      <c r="M20" s="113">
        <v>10.43</v>
      </c>
      <c r="N20" s="63">
        <v>8</v>
      </c>
      <c r="O20" s="113">
        <v>7.76</v>
      </c>
      <c r="P20" s="63">
        <v>0</v>
      </c>
      <c r="Q20" s="113">
        <v>0</v>
      </c>
      <c r="R20" s="63">
        <f t="shared" si="0"/>
        <v>36</v>
      </c>
      <c r="S20" s="113">
        <f t="shared" si="0"/>
        <v>27.199999999999996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72</v>
      </c>
      <c r="I21" s="113">
        <v>125.11</v>
      </c>
      <c r="J21" s="63">
        <v>18</v>
      </c>
      <c r="K21" s="113">
        <v>43.27</v>
      </c>
      <c r="L21" s="63">
        <v>3</v>
      </c>
      <c r="M21" s="113">
        <v>1.53</v>
      </c>
      <c r="N21" s="63">
        <v>3</v>
      </c>
      <c r="O21" s="113">
        <v>0.28999999999999998</v>
      </c>
      <c r="P21" s="63">
        <v>0</v>
      </c>
      <c r="Q21" s="113">
        <v>0</v>
      </c>
      <c r="R21" s="63">
        <f t="shared" ref="R21:S54" si="1">+H21+J21+L21+N21+P21</f>
        <v>96</v>
      </c>
      <c r="S21" s="113">
        <f t="shared" si="1"/>
        <v>170.2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0</v>
      </c>
      <c r="I22" s="113">
        <v>0</v>
      </c>
      <c r="J22" s="63">
        <v>0</v>
      </c>
      <c r="K22" s="113">
        <v>0</v>
      </c>
      <c r="L22" s="63">
        <v>5</v>
      </c>
      <c r="M22" s="113">
        <v>3.26</v>
      </c>
      <c r="N22" s="63">
        <v>4</v>
      </c>
      <c r="O22" s="113">
        <v>26.35</v>
      </c>
      <c r="P22" s="63">
        <v>3</v>
      </c>
      <c r="Q22" s="113">
        <v>3.47</v>
      </c>
      <c r="R22" s="63">
        <f t="shared" si="1"/>
        <v>12</v>
      </c>
      <c r="S22" s="113">
        <f t="shared" si="1"/>
        <v>33.08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39</v>
      </c>
      <c r="I23" s="113">
        <v>101.88</v>
      </c>
      <c r="J23" s="63">
        <v>8</v>
      </c>
      <c r="K23" s="113">
        <v>5.83</v>
      </c>
      <c r="L23" s="63">
        <v>12</v>
      </c>
      <c r="M23" s="113">
        <v>24.92</v>
      </c>
      <c r="N23" s="63">
        <v>15</v>
      </c>
      <c r="O23" s="113">
        <v>48.17</v>
      </c>
      <c r="P23" s="63">
        <v>12</v>
      </c>
      <c r="Q23" s="113">
        <v>29.33</v>
      </c>
      <c r="R23" s="63">
        <f t="shared" si="1"/>
        <v>86</v>
      </c>
      <c r="S23" s="113">
        <f t="shared" si="1"/>
        <v>210.13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0</v>
      </c>
      <c r="I24" s="113">
        <v>0</v>
      </c>
      <c r="J24" s="63">
        <v>2</v>
      </c>
      <c r="K24" s="113">
        <v>1.62</v>
      </c>
      <c r="L24" s="63">
        <v>4</v>
      </c>
      <c r="M24" s="113">
        <v>6.9</v>
      </c>
      <c r="N24" s="63">
        <v>1</v>
      </c>
      <c r="O24" s="113">
        <v>0.15</v>
      </c>
      <c r="P24" s="63">
        <v>0</v>
      </c>
      <c r="Q24" s="113">
        <v>0</v>
      </c>
      <c r="R24" s="63">
        <f t="shared" si="1"/>
        <v>7</v>
      </c>
      <c r="S24" s="113">
        <f t="shared" si="1"/>
        <v>8.67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44</v>
      </c>
      <c r="I25" s="113">
        <v>19.93</v>
      </c>
      <c r="J25" s="63">
        <v>30</v>
      </c>
      <c r="K25" s="113">
        <v>23.4</v>
      </c>
      <c r="L25" s="63">
        <v>32</v>
      </c>
      <c r="M25" s="113">
        <v>67.569999999999993</v>
      </c>
      <c r="N25" s="63">
        <v>13</v>
      </c>
      <c r="O25" s="113">
        <v>41.95</v>
      </c>
      <c r="P25" s="63">
        <v>0</v>
      </c>
      <c r="Q25" s="113">
        <v>0</v>
      </c>
      <c r="R25" s="63">
        <f t="shared" si="1"/>
        <v>119</v>
      </c>
      <c r="S25" s="113">
        <f t="shared" si="1"/>
        <v>152.85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10</v>
      </c>
      <c r="I26" s="113">
        <v>6.87</v>
      </c>
      <c r="J26" s="63">
        <v>102</v>
      </c>
      <c r="K26" s="113">
        <v>712.09</v>
      </c>
      <c r="L26" s="63">
        <v>3</v>
      </c>
      <c r="M26" s="113">
        <v>1.1100000000000001</v>
      </c>
      <c r="N26" s="63">
        <v>9</v>
      </c>
      <c r="O26" s="113">
        <v>33.01</v>
      </c>
      <c r="P26" s="63">
        <v>1</v>
      </c>
      <c r="Q26" s="113">
        <v>1.57</v>
      </c>
      <c r="R26" s="63">
        <f t="shared" si="1"/>
        <v>125</v>
      </c>
      <c r="S26" s="113">
        <f t="shared" si="1"/>
        <v>754.65000000000009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0</v>
      </c>
      <c r="I27" s="113">
        <v>0</v>
      </c>
      <c r="J27" s="63">
        <v>1</v>
      </c>
      <c r="K27" s="113">
        <v>7.46</v>
      </c>
      <c r="L27" s="63">
        <v>1</v>
      </c>
      <c r="M27" s="113">
        <v>0.04</v>
      </c>
      <c r="N27" s="63">
        <v>2</v>
      </c>
      <c r="O27" s="113">
        <v>0.2</v>
      </c>
      <c r="P27" s="63">
        <v>0</v>
      </c>
      <c r="Q27" s="113">
        <v>0</v>
      </c>
      <c r="R27" s="63">
        <f t="shared" si="1"/>
        <v>4</v>
      </c>
      <c r="S27" s="113">
        <f t="shared" si="1"/>
        <v>7.7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11</v>
      </c>
      <c r="I28" s="113">
        <v>3.19</v>
      </c>
      <c r="J28" s="63">
        <v>14</v>
      </c>
      <c r="K28" s="113">
        <v>3.81</v>
      </c>
      <c r="L28" s="63">
        <v>21</v>
      </c>
      <c r="M28" s="113">
        <v>40.79</v>
      </c>
      <c r="N28" s="63">
        <v>6</v>
      </c>
      <c r="O28" s="113">
        <v>7.41</v>
      </c>
      <c r="P28" s="63">
        <v>2</v>
      </c>
      <c r="Q28" s="113">
        <v>0.47</v>
      </c>
      <c r="R28" s="63">
        <f t="shared" si="1"/>
        <v>54</v>
      </c>
      <c r="S28" s="113">
        <f t="shared" si="1"/>
        <v>55.67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9</v>
      </c>
      <c r="I29" s="113">
        <v>4.67</v>
      </c>
      <c r="J29" s="63">
        <v>9</v>
      </c>
      <c r="K29" s="113">
        <v>4.67</v>
      </c>
      <c r="L29" s="63">
        <v>5</v>
      </c>
      <c r="M29" s="113">
        <v>1.73</v>
      </c>
      <c r="N29" s="63">
        <v>4</v>
      </c>
      <c r="O29" s="113">
        <v>6.63</v>
      </c>
      <c r="P29" s="63">
        <v>1</v>
      </c>
      <c r="Q29" s="113">
        <v>0.1</v>
      </c>
      <c r="R29" s="63">
        <f t="shared" si="1"/>
        <v>28</v>
      </c>
      <c r="S29" s="113">
        <f t="shared" si="1"/>
        <v>17.8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0</v>
      </c>
      <c r="I31" s="113">
        <v>0</v>
      </c>
      <c r="J31" s="63">
        <v>0</v>
      </c>
      <c r="K31" s="113">
        <v>0</v>
      </c>
      <c r="L31" s="63">
        <v>0</v>
      </c>
      <c r="M31" s="113">
        <v>0</v>
      </c>
      <c r="N31" s="63">
        <v>0</v>
      </c>
      <c r="O31" s="113">
        <v>0</v>
      </c>
      <c r="P31" s="63">
        <v>0</v>
      </c>
      <c r="Q31" s="113">
        <v>0</v>
      </c>
      <c r="R31" s="63">
        <f t="shared" si="1"/>
        <v>0</v>
      </c>
      <c r="S31" s="113">
        <f t="shared" si="1"/>
        <v>0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146</v>
      </c>
      <c r="I32" s="115">
        <v>265.45999999999998</v>
      </c>
      <c r="J32" s="114">
        <v>148</v>
      </c>
      <c r="K32" s="115">
        <v>807.35</v>
      </c>
      <c r="L32" s="114">
        <v>52</v>
      </c>
      <c r="M32" s="115">
        <v>158.28</v>
      </c>
      <c r="N32" s="114">
        <v>43</v>
      </c>
      <c r="O32" s="115">
        <v>171.92</v>
      </c>
      <c r="P32" s="114">
        <v>15</v>
      </c>
      <c r="Q32" s="115">
        <v>34.94</v>
      </c>
      <c r="R32" s="114">
        <f t="shared" si="1"/>
        <v>404</v>
      </c>
      <c r="S32" s="115">
        <f>SUM(S20:S31)</f>
        <v>1437.9500000000003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0</v>
      </c>
      <c r="I33" s="113">
        <v>0</v>
      </c>
      <c r="J33" s="63">
        <v>1</v>
      </c>
      <c r="K33" s="113">
        <v>0.56000000000000005</v>
      </c>
      <c r="L33" s="63">
        <v>0</v>
      </c>
      <c r="M33" s="113">
        <v>0</v>
      </c>
      <c r="N33" s="63">
        <v>1</v>
      </c>
      <c r="O33" s="113">
        <v>0.24</v>
      </c>
      <c r="P33" s="63">
        <v>6</v>
      </c>
      <c r="Q33" s="113">
        <v>11.16</v>
      </c>
      <c r="R33" s="63">
        <f t="shared" si="1"/>
        <v>8</v>
      </c>
      <c r="S33" s="113">
        <f t="shared" si="1"/>
        <v>11.96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0</v>
      </c>
      <c r="K35" s="113">
        <v>0</v>
      </c>
      <c r="L35" s="63">
        <v>0</v>
      </c>
      <c r="M35" s="113">
        <v>0</v>
      </c>
      <c r="N35" s="63">
        <v>1</v>
      </c>
      <c r="O35" s="113">
        <v>0.06</v>
      </c>
      <c r="P35" s="63">
        <v>0</v>
      </c>
      <c r="Q35" s="113">
        <v>0</v>
      </c>
      <c r="R35" s="63">
        <f t="shared" si="1"/>
        <v>1</v>
      </c>
      <c r="S35" s="113">
        <f t="shared" si="1"/>
        <v>0.06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0</v>
      </c>
      <c r="Q36" s="113">
        <v>0</v>
      </c>
      <c r="R36" s="63">
        <f t="shared" si="1"/>
        <v>0</v>
      </c>
      <c r="S36" s="113">
        <f t="shared" si="1"/>
        <v>0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9</v>
      </c>
      <c r="I37" s="113">
        <v>7.03</v>
      </c>
      <c r="J37" s="63">
        <v>3</v>
      </c>
      <c r="K37" s="113">
        <v>3.02</v>
      </c>
      <c r="L37" s="63">
        <v>3</v>
      </c>
      <c r="M37" s="113">
        <v>1.9</v>
      </c>
      <c r="N37" s="63">
        <v>3</v>
      </c>
      <c r="O37" s="113">
        <v>1.18</v>
      </c>
      <c r="P37" s="63">
        <v>1</v>
      </c>
      <c r="Q37" s="113">
        <v>0.14000000000000001</v>
      </c>
      <c r="R37" s="63">
        <f t="shared" si="1"/>
        <v>19</v>
      </c>
      <c r="S37" s="113">
        <f t="shared" si="1"/>
        <v>13.270000000000001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1</v>
      </c>
      <c r="I38" s="113">
        <v>0.94</v>
      </c>
      <c r="J38" s="63">
        <v>6</v>
      </c>
      <c r="K38" s="113">
        <v>33.18</v>
      </c>
      <c r="L38" s="63">
        <v>16</v>
      </c>
      <c r="M38" s="113">
        <v>36.25</v>
      </c>
      <c r="N38" s="63">
        <v>33</v>
      </c>
      <c r="O38" s="113">
        <v>211.31</v>
      </c>
      <c r="P38" s="63">
        <v>3</v>
      </c>
      <c r="Q38" s="113">
        <v>11.7</v>
      </c>
      <c r="R38" s="63">
        <f t="shared" si="1"/>
        <v>59</v>
      </c>
      <c r="S38" s="113">
        <f t="shared" si="1"/>
        <v>293.38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1</v>
      </c>
      <c r="I39" s="113">
        <v>0.12</v>
      </c>
      <c r="J39" s="63">
        <v>0</v>
      </c>
      <c r="K39" s="113">
        <v>0</v>
      </c>
      <c r="L39" s="63">
        <v>1</v>
      </c>
      <c r="M39" s="113">
        <v>0.33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2</v>
      </c>
      <c r="S39" s="113">
        <f t="shared" si="1"/>
        <v>0.45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21</v>
      </c>
      <c r="I40" s="113">
        <v>27.6</v>
      </c>
      <c r="J40" s="63">
        <v>6</v>
      </c>
      <c r="K40" s="113">
        <v>21.57</v>
      </c>
      <c r="L40" s="63">
        <v>1</v>
      </c>
      <c r="M40" s="113">
        <v>0.05</v>
      </c>
      <c r="N40" s="63">
        <v>0</v>
      </c>
      <c r="O40" s="113">
        <v>0</v>
      </c>
      <c r="P40" s="63">
        <v>0</v>
      </c>
      <c r="Q40" s="113">
        <v>0</v>
      </c>
      <c r="R40" s="63">
        <f t="shared" si="1"/>
        <v>28</v>
      </c>
      <c r="S40" s="113">
        <f t="shared" si="1"/>
        <v>49.22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0</v>
      </c>
      <c r="O41" s="113">
        <v>0</v>
      </c>
      <c r="P41" s="63">
        <v>1</v>
      </c>
      <c r="Q41" s="113">
        <v>4.41</v>
      </c>
      <c r="R41" s="63">
        <f t="shared" si="1"/>
        <v>1</v>
      </c>
      <c r="S41" s="113">
        <f t="shared" si="1"/>
        <v>4.41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3</v>
      </c>
      <c r="I42" s="113">
        <v>1.2</v>
      </c>
      <c r="J42" s="63">
        <v>1</v>
      </c>
      <c r="K42" s="113">
        <v>0.84</v>
      </c>
      <c r="L42" s="63">
        <v>2</v>
      </c>
      <c r="M42" s="113">
        <v>7.07</v>
      </c>
      <c r="N42" s="63">
        <v>0</v>
      </c>
      <c r="O42" s="113">
        <v>0</v>
      </c>
      <c r="P42" s="63">
        <v>0</v>
      </c>
      <c r="Q42" s="113">
        <v>0</v>
      </c>
      <c r="R42" s="63">
        <f t="shared" si="1"/>
        <v>6</v>
      </c>
      <c r="S42" s="113">
        <f t="shared" si="1"/>
        <v>9.11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0</v>
      </c>
      <c r="Q43" s="113">
        <v>0</v>
      </c>
      <c r="R43" s="63">
        <f t="shared" si="1"/>
        <v>0</v>
      </c>
      <c r="S43" s="113">
        <f t="shared" si="1"/>
        <v>0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1</v>
      </c>
      <c r="I44" s="113">
        <v>15.07</v>
      </c>
      <c r="J44" s="63">
        <v>4</v>
      </c>
      <c r="K44" s="113">
        <v>4.75</v>
      </c>
      <c r="L44" s="63">
        <v>1</v>
      </c>
      <c r="M44" s="113">
        <v>0.12</v>
      </c>
      <c r="N44" s="63">
        <v>9</v>
      </c>
      <c r="O44" s="113">
        <v>24.22</v>
      </c>
      <c r="P44" s="63">
        <v>2</v>
      </c>
      <c r="Q44" s="113">
        <v>7.94</v>
      </c>
      <c r="R44" s="63">
        <f t="shared" si="1"/>
        <v>17</v>
      </c>
      <c r="S44" s="113">
        <f t="shared" si="1"/>
        <v>52.099999999999994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0</v>
      </c>
      <c r="I45" s="113">
        <v>0</v>
      </c>
      <c r="J45" s="63">
        <v>0</v>
      </c>
      <c r="K45" s="113">
        <v>0</v>
      </c>
      <c r="L45" s="63">
        <v>0</v>
      </c>
      <c r="M45" s="113">
        <v>0</v>
      </c>
      <c r="N45" s="63">
        <v>0</v>
      </c>
      <c r="O45" s="113">
        <v>0</v>
      </c>
      <c r="P45" s="63">
        <v>0</v>
      </c>
      <c r="Q45" s="113">
        <v>0</v>
      </c>
      <c r="R45" s="63">
        <f t="shared" si="1"/>
        <v>0</v>
      </c>
      <c r="S45" s="113">
        <f t="shared" si="1"/>
        <v>0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33</v>
      </c>
      <c r="I46" s="115">
        <v>51.96</v>
      </c>
      <c r="J46" s="114">
        <v>19</v>
      </c>
      <c r="K46" s="115">
        <v>63.92</v>
      </c>
      <c r="L46" s="114">
        <v>23</v>
      </c>
      <c r="M46" s="115">
        <v>45.72</v>
      </c>
      <c r="N46" s="114">
        <v>44</v>
      </c>
      <c r="O46" s="115">
        <v>237.01</v>
      </c>
      <c r="P46" s="114">
        <v>12</v>
      </c>
      <c r="Q46" s="115">
        <v>35.35</v>
      </c>
      <c r="R46" s="114">
        <f t="shared" si="1"/>
        <v>131</v>
      </c>
      <c r="S46" s="115">
        <f>SUM(S33:S45)</f>
        <v>433.96000000000004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0</v>
      </c>
      <c r="I47" s="113">
        <v>0</v>
      </c>
      <c r="J47" s="63">
        <v>0</v>
      </c>
      <c r="K47" s="113">
        <v>0</v>
      </c>
      <c r="L47" s="63">
        <v>0</v>
      </c>
      <c r="M47" s="113">
        <v>0</v>
      </c>
      <c r="N47" s="63">
        <v>0</v>
      </c>
      <c r="O47" s="113">
        <v>0</v>
      </c>
      <c r="P47" s="63">
        <v>0</v>
      </c>
      <c r="Q47" s="113">
        <v>0</v>
      </c>
      <c r="R47" s="63">
        <f t="shared" si="1"/>
        <v>0</v>
      </c>
      <c r="S47" s="113">
        <f>+I47+K47+M47+O47+Q47</f>
        <v>0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0</v>
      </c>
      <c r="I48" s="115">
        <v>0</v>
      </c>
      <c r="J48" s="114">
        <v>0</v>
      </c>
      <c r="K48" s="115">
        <v>0</v>
      </c>
      <c r="L48" s="114">
        <v>0</v>
      </c>
      <c r="M48" s="115">
        <v>0</v>
      </c>
      <c r="N48" s="114">
        <v>0</v>
      </c>
      <c r="O48" s="115">
        <v>0</v>
      </c>
      <c r="P48" s="114">
        <v>0</v>
      </c>
      <c r="Q48" s="115">
        <v>0</v>
      </c>
      <c r="R48" s="114">
        <f t="shared" si="1"/>
        <v>0</v>
      </c>
      <c r="S48" s="115">
        <f>SUM(S47)</f>
        <v>0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780</v>
      </c>
      <c r="I49" s="113">
        <v>6926.42</v>
      </c>
      <c r="J49" s="63">
        <v>457</v>
      </c>
      <c r="K49" s="113">
        <v>3879.13</v>
      </c>
      <c r="L49" s="63">
        <v>36</v>
      </c>
      <c r="M49" s="113">
        <v>76.84</v>
      </c>
      <c r="N49" s="63">
        <v>544</v>
      </c>
      <c r="O49" s="113">
        <v>9519.09</v>
      </c>
      <c r="P49" s="63">
        <v>8</v>
      </c>
      <c r="Q49" s="113">
        <v>5.2</v>
      </c>
      <c r="R49" s="63">
        <f t="shared" si="1"/>
        <v>1825</v>
      </c>
      <c r="S49" s="113">
        <f>+I49+K49+M49+O49+Q49</f>
        <v>20406.68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780</v>
      </c>
      <c r="I50" s="115">
        <v>6926.42</v>
      </c>
      <c r="J50" s="114">
        <v>457</v>
      </c>
      <c r="K50" s="115">
        <v>3879.13</v>
      </c>
      <c r="L50" s="114">
        <v>36</v>
      </c>
      <c r="M50" s="115">
        <v>76.84</v>
      </c>
      <c r="N50" s="114">
        <v>544</v>
      </c>
      <c r="O50" s="115">
        <v>9519.09</v>
      </c>
      <c r="P50" s="114">
        <v>8</v>
      </c>
      <c r="Q50" s="115">
        <v>5.2</v>
      </c>
      <c r="R50" s="114">
        <f t="shared" si="1"/>
        <v>1825</v>
      </c>
      <c r="S50" s="115">
        <f>SUM(S49)</f>
        <v>20406.68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15</v>
      </c>
      <c r="I51" s="113">
        <v>8.2200000000000006</v>
      </c>
      <c r="J51" s="63">
        <v>11</v>
      </c>
      <c r="K51" s="113">
        <v>8.09</v>
      </c>
      <c r="L51" s="63">
        <v>2</v>
      </c>
      <c r="M51" s="113">
        <v>0.22</v>
      </c>
      <c r="N51" s="63">
        <v>1</v>
      </c>
      <c r="O51" s="113">
        <v>0.17</v>
      </c>
      <c r="P51" s="63">
        <v>0</v>
      </c>
      <c r="Q51" s="113">
        <v>0</v>
      </c>
      <c r="R51" s="63">
        <f t="shared" si="1"/>
        <v>29</v>
      </c>
      <c r="S51" s="113">
        <f t="shared" si="1"/>
        <v>16.700000000000003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14</v>
      </c>
      <c r="I52" s="113">
        <v>4.0199999999999996</v>
      </c>
      <c r="J52" s="63">
        <v>11</v>
      </c>
      <c r="K52" s="113">
        <v>7.93</v>
      </c>
      <c r="L52" s="63">
        <v>1</v>
      </c>
      <c r="M52" s="113">
        <v>0.66</v>
      </c>
      <c r="N52" s="63">
        <v>0</v>
      </c>
      <c r="O52" s="113">
        <v>0</v>
      </c>
      <c r="P52" s="63">
        <v>0</v>
      </c>
      <c r="Q52" s="113">
        <v>0</v>
      </c>
      <c r="R52" s="63">
        <f t="shared" si="1"/>
        <v>26</v>
      </c>
      <c r="S52" s="113">
        <f t="shared" si="1"/>
        <v>12.61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2</v>
      </c>
      <c r="I53" s="113">
        <v>0.57999999999999996</v>
      </c>
      <c r="J53" s="63">
        <v>3</v>
      </c>
      <c r="K53" s="113">
        <v>1.55</v>
      </c>
      <c r="L53" s="63">
        <v>0</v>
      </c>
      <c r="M53" s="113">
        <v>0</v>
      </c>
      <c r="N53" s="63">
        <v>0</v>
      </c>
      <c r="O53" s="113">
        <v>0</v>
      </c>
      <c r="P53" s="63">
        <v>0</v>
      </c>
      <c r="Q53" s="113">
        <v>0</v>
      </c>
      <c r="R53" s="63">
        <f t="shared" si="1"/>
        <v>5</v>
      </c>
      <c r="S53" s="113">
        <f t="shared" si="1"/>
        <v>2.13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3</v>
      </c>
      <c r="I54" s="113">
        <v>4.59</v>
      </c>
      <c r="J54" s="63">
        <v>18</v>
      </c>
      <c r="K54" s="113">
        <v>110.57</v>
      </c>
      <c r="L54" s="63">
        <v>4</v>
      </c>
      <c r="M54" s="113">
        <v>17.09</v>
      </c>
      <c r="N54" s="63">
        <v>16</v>
      </c>
      <c r="O54" s="113">
        <v>243.23</v>
      </c>
      <c r="P54" s="63">
        <v>8</v>
      </c>
      <c r="Q54" s="113">
        <v>101.63</v>
      </c>
      <c r="R54" s="63">
        <f t="shared" si="1"/>
        <v>49</v>
      </c>
      <c r="S54" s="113">
        <f t="shared" si="1"/>
        <v>477.11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97</v>
      </c>
      <c r="I55" s="113">
        <v>133.78</v>
      </c>
      <c r="J55" s="63">
        <v>103</v>
      </c>
      <c r="K55" s="113">
        <v>157.25</v>
      </c>
      <c r="L55" s="63">
        <v>6</v>
      </c>
      <c r="M55" s="113">
        <v>23.1</v>
      </c>
      <c r="N55" s="63">
        <v>5</v>
      </c>
      <c r="O55" s="113">
        <v>27.71</v>
      </c>
      <c r="P55" s="63">
        <v>0</v>
      </c>
      <c r="Q55" s="113">
        <v>0</v>
      </c>
      <c r="R55" s="63">
        <f t="shared" ref="R55:S93" si="2">+H55+J55+L55+N55+P55</f>
        <v>211</v>
      </c>
      <c r="S55" s="113">
        <f t="shared" si="2"/>
        <v>341.84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1</v>
      </c>
      <c r="I56" s="113">
        <v>1.67</v>
      </c>
      <c r="J56" s="63">
        <v>0</v>
      </c>
      <c r="K56" s="113">
        <v>0</v>
      </c>
      <c r="L56" s="63">
        <v>0</v>
      </c>
      <c r="M56" s="113">
        <v>0</v>
      </c>
      <c r="N56" s="63">
        <v>2</v>
      </c>
      <c r="O56" s="113">
        <v>4.03</v>
      </c>
      <c r="P56" s="63">
        <v>0</v>
      </c>
      <c r="Q56" s="113">
        <v>0</v>
      </c>
      <c r="R56" s="63">
        <f t="shared" si="2"/>
        <v>3</v>
      </c>
      <c r="S56" s="113">
        <f t="shared" si="2"/>
        <v>5.7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0</v>
      </c>
      <c r="I57" s="113">
        <v>0</v>
      </c>
      <c r="J57" s="63">
        <v>0</v>
      </c>
      <c r="K57" s="113">
        <v>0</v>
      </c>
      <c r="L57" s="63">
        <v>0</v>
      </c>
      <c r="M57" s="113">
        <v>0</v>
      </c>
      <c r="N57" s="63">
        <v>0</v>
      </c>
      <c r="O57" s="113">
        <v>0</v>
      </c>
      <c r="P57" s="63">
        <v>0</v>
      </c>
      <c r="Q57" s="113">
        <v>0</v>
      </c>
      <c r="R57" s="63">
        <f t="shared" si="2"/>
        <v>0</v>
      </c>
      <c r="S57" s="113">
        <f t="shared" si="2"/>
        <v>0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112</v>
      </c>
      <c r="I58" s="115">
        <v>152.86000000000001</v>
      </c>
      <c r="J58" s="114">
        <v>127</v>
      </c>
      <c r="K58" s="115">
        <v>285.39</v>
      </c>
      <c r="L58" s="114">
        <v>12</v>
      </c>
      <c r="M58" s="115">
        <v>41.07</v>
      </c>
      <c r="N58" s="114">
        <v>24</v>
      </c>
      <c r="O58" s="115">
        <v>275.14</v>
      </c>
      <c r="P58" s="114">
        <v>8</v>
      </c>
      <c r="Q58" s="115">
        <v>101.63</v>
      </c>
      <c r="R58" s="114">
        <f t="shared" si="2"/>
        <v>283</v>
      </c>
      <c r="S58" s="115">
        <f>SUM(S51:S57)</f>
        <v>856.09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9</v>
      </c>
      <c r="I59" s="113">
        <v>116.8</v>
      </c>
      <c r="J59" s="63">
        <v>64</v>
      </c>
      <c r="K59" s="113">
        <v>1316.71</v>
      </c>
      <c r="L59" s="63">
        <v>21</v>
      </c>
      <c r="M59" s="113">
        <v>6636.85</v>
      </c>
      <c r="N59" s="63">
        <v>220</v>
      </c>
      <c r="O59" s="113">
        <v>16355.26</v>
      </c>
      <c r="P59" s="63">
        <v>0</v>
      </c>
      <c r="Q59" s="113">
        <v>0</v>
      </c>
      <c r="R59" s="63">
        <f t="shared" si="2"/>
        <v>314</v>
      </c>
      <c r="S59" s="113">
        <f>+I59+K59+M59+O59+Q59</f>
        <v>24425.620000000003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9</v>
      </c>
      <c r="I60" s="115">
        <v>116.8</v>
      </c>
      <c r="J60" s="114">
        <v>64</v>
      </c>
      <c r="K60" s="115">
        <v>1316.71</v>
      </c>
      <c r="L60" s="114">
        <v>21</v>
      </c>
      <c r="M60" s="115">
        <v>6636.85</v>
      </c>
      <c r="N60" s="114">
        <v>220</v>
      </c>
      <c r="O60" s="115">
        <v>16355.26</v>
      </c>
      <c r="P60" s="114">
        <v>0</v>
      </c>
      <c r="Q60" s="115">
        <v>0</v>
      </c>
      <c r="R60" s="114">
        <f t="shared" si="2"/>
        <v>314</v>
      </c>
      <c r="S60" s="115">
        <f>SUM(S59)</f>
        <v>24425.620000000003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221</v>
      </c>
      <c r="I62" s="113">
        <v>13226.52</v>
      </c>
      <c r="J62" s="63">
        <v>0</v>
      </c>
      <c r="K62" s="113">
        <v>0</v>
      </c>
      <c r="L62" s="63">
        <v>0</v>
      </c>
      <c r="M62" s="113">
        <v>0</v>
      </c>
      <c r="N62" s="63">
        <v>0</v>
      </c>
      <c r="O62" s="113">
        <v>0</v>
      </c>
      <c r="P62" s="63">
        <v>0</v>
      </c>
      <c r="Q62" s="113">
        <v>0</v>
      </c>
      <c r="R62" s="63">
        <f t="shared" si="2"/>
        <v>221</v>
      </c>
      <c r="S62" s="113">
        <f>+I62+K62+M62+O62+Q62</f>
        <v>13226.52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187</v>
      </c>
      <c r="I63" s="113">
        <v>1220.94</v>
      </c>
      <c r="J63" s="63">
        <v>397</v>
      </c>
      <c r="K63" s="113">
        <v>24991.66</v>
      </c>
      <c r="L63" s="63">
        <v>39</v>
      </c>
      <c r="M63" s="113">
        <v>3793.75</v>
      </c>
      <c r="N63" s="63">
        <v>661</v>
      </c>
      <c r="O63" s="113">
        <v>87984.01</v>
      </c>
      <c r="P63" s="63">
        <v>4</v>
      </c>
      <c r="Q63" s="113">
        <v>309.20999999999998</v>
      </c>
      <c r="R63" s="63">
        <f t="shared" si="2"/>
        <v>1288</v>
      </c>
      <c r="S63" s="113">
        <f>+I63+K63+M63+O63+Q63</f>
        <v>118299.56999999999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315</v>
      </c>
      <c r="I64" s="115">
        <v>14447.46</v>
      </c>
      <c r="J64" s="114">
        <v>397</v>
      </c>
      <c r="K64" s="115">
        <v>24991.66</v>
      </c>
      <c r="L64" s="114">
        <v>39</v>
      </c>
      <c r="M64" s="115">
        <v>3793.75</v>
      </c>
      <c r="N64" s="114">
        <v>661</v>
      </c>
      <c r="O64" s="115">
        <v>87984.01</v>
      </c>
      <c r="P64" s="114">
        <v>4</v>
      </c>
      <c r="Q64" s="115">
        <v>309.20999999999998</v>
      </c>
      <c r="R64" s="114">
        <f t="shared" si="2"/>
        <v>1416</v>
      </c>
      <c r="S64" s="115">
        <f>SUM(S61:S63)</f>
        <v>131526.09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188</v>
      </c>
      <c r="I65" s="113">
        <v>1241.25</v>
      </c>
      <c r="J65" s="63">
        <v>157</v>
      </c>
      <c r="K65" s="113">
        <v>802.91</v>
      </c>
      <c r="L65" s="63">
        <v>27</v>
      </c>
      <c r="M65" s="113">
        <v>174.65</v>
      </c>
      <c r="N65" s="63">
        <v>56</v>
      </c>
      <c r="O65" s="113">
        <v>1117.67</v>
      </c>
      <c r="P65" s="63">
        <v>4</v>
      </c>
      <c r="Q65" s="113">
        <v>4.04</v>
      </c>
      <c r="R65" s="63">
        <f t="shared" si="2"/>
        <v>432</v>
      </c>
      <c r="S65" s="113">
        <f>+I65+K65+M65+O65+Q65</f>
        <v>3340.52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188</v>
      </c>
      <c r="I66" s="115">
        <v>1241.25</v>
      </c>
      <c r="J66" s="114">
        <v>157</v>
      </c>
      <c r="K66" s="115">
        <v>802.91</v>
      </c>
      <c r="L66" s="114">
        <v>27</v>
      </c>
      <c r="M66" s="115">
        <v>174.65</v>
      </c>
      <c r="N66" s="114">
        <v>56</v>
      </c>
      <c r="O66" s="115">
        <v>1117.67</v>
      </c>
      <c r="P66" s="114">
        <v>4</v>
      </c>
      <c r="Q66" s="115">
        <v>4.04</v>
      </c>
      <c r="R66" s="114">
        <f t="shared" si="2"/>
        <v>432</v>
      </c>
      <c r="S66" s="115">
        <f>SUM(S65)</f>
        <v>3340.52</v>
      </c>
    </row>
    <row r="67" spans="1:19" x14ac:dyDescent="0.25">
      <c r="A67" s="358"/>
      <c r="B67" s="284"/>
      <c r="C67" s="357"/>
      <c r="D67" s="278"/>
      <c r="E67" s="424" t="s">
        <v>657</v>
      </c>
      <c r="F67" s="287"/>
      <c r="G67" s="112" t="s">
        <v>651</v>
      </c>
      <c r="H67" s="63">
        <v>0</v>
      </c>
      <c r="I67" s="113">
        <v>0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0</v>
      </c>
      <c r="S67" s="113">
        <f t="shared" ref="S67:S69" si="4">+I67+K67+M67+O67+Q67</f>
        <v>0</v>
      </c>
    </row>
    <row r="68" spans="1:19" x14ac:dyDescent="0.25">
      <c r="A68" s="358"/>
      <c r="B68" s="284"/>
      <c r="C68" s="357"/>
      <c r="D68" s="278"/>
      <c r="E68" s="417"/>
      <c r="F68" s="287"/>
      <c r="G68" s="112" t="s">
        <v>652</v>
      </c>
      <c r="H68" s="63">
        <v>6</v>
      </c>
      <c r="I68" s="113">
        <v>9.64</v>
      </c>
      <c r="J68" s="63">
        <v>5</v>
      </c>
      <c r="K68" s="113">
        <v>4.0999999999999996</v>
      </c>
      <c r="L68" s="63">
        <v>1</v>
      </c>
      <c r="M68" s="113">
        <v>7.46</v>
      </c>
      <c r="N68" s="63">
        <v>3</v>
      </c>
      <c r="O68" s="113">
        <v>11.23</v>
      </c>
      <c r="P68" s="63">
        <v>0</v>
      </c>
      <c r="Q68" s="113">
        <v>0</v>
      </c>
      <c r="R68" s="63">
        <f t="shared" si="3"/>
        <v>15</v>
      </c>
      <c r="S68" s="113">
        <f t="shared" si="4"/>
        <v>32.43</v>
      </c>
    </row>
    <row r="69" spans="1:19" ht="15.75" thickBot="1" x14ac:dyDescent="0.3">
      <c r="A69" s="358"/>
      <c r="B69" s="284"/>
      <c r="C69" s="357"/>
      <c r="D69" s="278"/>
      <c r="E69" s="417"/>
      <c r="F69" s="287"/>
      <c r="G69" s="112" t="s">
        <v>658</v>
      </c>
      <c r="H69" s="63">
        <v>5</v>
      </c>
      <c r="I69" s="113">
        <v>3.51</v>
      </c>
      <c r="J69" s="63">
        <v>1</v>
      </c>
      <c r="K69" s="113">
        <v>1.2</v>
      </c>
      <c r="L69" s="63">
        <v>2</v>
      </c>
      <c r="M69" s="113">
        <v>8.34</v>
      </c>
      <c r="N69" s="63">
        <v>3</v>
      </c>
      <c r="O69" s="113">
        <v>8.06</v>
      </c>
      <c r="P69" s="63">
        <v>0</v>
      </c>
      <c r="Q69" s="113">
        <v>0</v>
      </c>
      <c r="R69" s="63">
        <f t="shared" si="3"/>
        <v>11</v>
      </c>
      <c r="S69" s="113">
        <f t="shared" si="4"/>
        <v>21.11</v>
      </c>
    </row>
    <row r="70" spans="1:19" ht="15.75" thickTop="1" x14ac:dyDescent="0.25">
      <c r="A70" s="358"/>
      <c r="B70" s="284"/>
      <c r="C70" s="357"/>
      <c r="D70" s="278"/>
      <c r="E70" s="425"/>
      <c r="F70" s="287"/>
      <c r="G70" s="80" t="s">
        <v>659</v>
      </c>
      <c r="H70" s="114">
        <v>11</v>
      </c>
      <c r="I70" s="115">
        <v>13.15</v>
      </c>
      <c r="J70" s="114">
        <v>6</v>
      </c>
      <c r="K70" s="115">
        <v>5.3</v>
      </c>
      <c r="L70" s="114">
        <v>3</v>
      </c>
      <c r="M70" s="115">
        <v>15.8</v>
      </c>
      <c r="N70" s="114">
        <v>6</v>
      </c>
      <c r="O70" s="115">
        <v>19.29</v>
      </c>
      <c r="P70" s="114">
        <v>0</v>
      </c>
      <c r="Q70" s="115">
        <v>0</v>
      </c>
      <c r="R70" s="114">
        <f t="shared" si="3"/>
        <v>26</v>
      </c>
      <c r="S70" s="115">
        <f>SUM(S67:S69)</f>
        <v>53.54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0</v>
      </c>
      <c r="S71" s="113">
        <f t="shared" si="2"/>
        <v>0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0</v>
      </c>
      <c r="K72" s="113">
        <v>0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0</v>
      </c>
      <c r="S72" s="113">
        <f t="shared" si="2"/>
        <v>0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0</v>
      </c>
      <c r="S73" s="113">
        <f t="shared" si="2"/>
        <v>0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0</v>
      </c>
      <c r="O74" s="113">
        <v>0</v>
      </c>
      <c r="P74" s="63">
        <v>0</v>
      </c>
      <c r="Q74" s="113">
        <v>0</v>
      </c>
      <c r="R74" s="63">
        <f t="shared" si="2"/>
        <v>0</v>
      </c>
      <c r="S74" s="113">
        <f t="shared" si="2"/>
        <v>0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0</v>
      </c>
      <c r="I76" s="113">
        <v>0</v>
      </c>
      <c r="J76" s="63">
        <v>0</v>
      </c>
      <c r="K76" s="113">
        <v>0</v>
      </c>
      <c r="L76" s="63">
        <v>0</v>
      </c>
      <c r="M76" s="113">
        <v>0</v>
      </c>
      <c r="N76" s="63">
        <v>0</v>
      </c>
      <c r="O76" s="113">
        <v>0</v>
      </c>
      <c r="P76" s="63">
        <v>0</v>
      </c>
      <c r="Q76" s="113">
        <v>0</v>
      </c>
      <c r="R76" s="63">
        <f t="shared" si="2"/>
        <v>0</v>
      </c>
      <c r="S76" s="113">
        <f t="shared" si="2"/>
        <v>0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0</v>
      </c>
      <c r="I77" s="113">
        <v>0</v>
      </c>
      <c r="J77" s="63">
        <v>0</v>
      </c>
      <c r="K77" s="113">
        <v>0</v>
      </c>
      <c r="L77" s="63">
        <v>0</v>
      </c>
      <c r="M77" s="113">
        <v>0</v>
      </c>
      <c r="N77" s="63">
        <v>0</v>
      </c>
      <c r="O77" s="113">
        <v>0</v>
      </c>
      <c r="P77" s="63">
        <v>0</v>
      </c>
      <c r="Q77" s="113">
        <v>0</v>
      </c>
      <c r="R77" s="63">
        <f t="shared" si="2"/>
        <v>0</v>
      </c>
      <c r="S77" s="113">
        <f t="shared" si="2"/>
        <v>0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0</v>
      </c>
      <c r="I78" s="115">
        <v>0</v>
      </c>
      <c r="J78" s="114">
        <v>0</v>
      </c>
      <c r="K78" s="115">
        <v>0</v>
      </c>
      <c r="L78" s="114">
        <v>0</v>
      </c>
      <c r="M78" s="115">
        <v>0</v>
      </c>
      <c r="N78" s="114">
        <v>0</v>
      </c>
      <c r="O78" s="115">
        <v>0</v>
      </c>
      <c r="P78" s="114">
        <v>0</v>
      </c>
      <c r="Q78" s="115">
        <v>0</v>
      </c>
      <c r="R78" s="114">
        <f t="shared" si="2"/>
        <v>0</v>
      </c>
      <c r="S78" s="115">
        <f>SUM(S71:S77)</f>
        <v>0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3</v>
      </c>
      <c r="I81" s="115">
        <v>0.28999999999999998</v>
      </c>
      <c r="J81" s="114">
        <v>1</v>
      </c>
      <c r="K81" s="115">
        <v>0.28000000000000003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f t="shared" si="2"/>
        <v>4</v>
      </c>
      <c r="S81" s="115">
        <f t="shared" si="2"/>
        <v>0.57000000000000006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1484</v>
      </c>
      <c r="I82" s="118">
        <v>29568.51</v>
      </c>
      <c r="J82" s="117">
        <v>833</v>
      </c>
      <c r="K82" s="118">
        <v>32661.59</v>
      </c>
      <c r="L82" s="117">
        <v>142</v>
      </c>
      <c r="M82" s="118">
        <v>11732.65</v>
      </c>
      <c r="N82" s="117">
        <v>933</v>
      </c>
      <c r="O82" s="118">
        <v>119482.44</v>
      </c>
      <c r="P82" s="117">
        <v>36</v>
      </c>
      <c r="Q82" s="118">
        <v>680.43</v>
      </c>
      <c r="R82" s="117">
        <f t="shared" si="2"/>
        <v>3428</v>
      </c>
      <c r="S82" s="118">
        <f>+S78+S66+S64+S60+S58+S50+S48+S46+S32+S19+S10+S79+S80+S81+S70</f>
        <v>194125.61999999997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0</v>
      </c>
      <c r="K83" s="113">
        <v>0</v>
      </c>
      <c r="L83" s="63">
        <v>3</v>
      </c>
      <c r="M83" s="113">
        <v>128.08000000000001</v>
      </c>
      <c r="N83" s="63">
        <v>1</v>
      </c>
      <c r="O83" s="113">
        <v>13.41</v>
      </c>
      <c r="P83" s="63">
        <v>0</v>
      </c>
      <c r="Q83" s="113">
        <v>0</v>
      </c>
      <c r="R83" s="63">
        <f t="shared" si="2"/>
        <v>4</v>
      </c>
      <c r="S83" s="113">
        <f t="shared" si="2"/>
        <v>141.49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12</v>
      </c>
      <c r="I84" s="113">
        <v>27.94</v>
      </c>
      <c r="J84" s="63">
        <v>82</v>
      </c>
      <c r="K84" s="113">
        <v>456.47</v>
      </c>
      <c r="L84" s="63">
        <v>4</v>
      </c>
      <c r="M84" s="113">
        <v>16.09</v>
      </c>
      <c r="N84" s="63">
        <v>54</v>
      </c>
      <c r="O84" s="113">
        <v>1330.14</v>
      </c>
      <c r="P84" s="63">
        <v>2</v>
      </c>
      <c r="Q84" s="113">
        <v>85.42</v>
      </c>
      <c r="R84" s="63">
        <f t="shared" si="2"/>
        <v>154</v>
      </c>
      <c r="S84" s="113">
        <f t="shared" si="2"/>
        <v>1916.0600000000002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12</v>
      </c>
      <c r="I85" s="113">
        <v>23.7</v>
      </c>
      <c r="J85" s="63">
        <v>53</v>
      </c>
      <c r="K85" s="113">
        <v>300.76</v>
      </c>
      <c r="L85" s="63">
        <v>0</v>
      </c>
      <c r="M85" s="113">
        <v>0</v>
      </c>
      <c r="N85" s="63">
        <v>1</v>
      </c>
      <c r="O85" s="113">
        <v>4.67</v>
      </c>
      <c r="P85" s="63">
        <v>0</v>
      </c>
      <c r="Q85" s="113">
        <v>0</v>
      </c>
      <c r="R85" s="63">
        <f t="shared" si="2"/>
        <v>66</v>
      </c>
      <c r="S85" s="113">
        <f t="shared" si="2"/>
        <v>329.13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0</v>
      </c>
      <c r="I86" s="113">
        <v>0</v>
      </c>
      <c r="J86" s="63">
        <v>0</v>
      </c>
      <c r="K86" s="113">
        <v>0</v>
      </c>
      <c r="L86" s="63">
        <v>0</v>
      </c>
      <c r="M86" s="113">
        <v>0</v>
      </c>
      <c r="N86" s="63">
        <v>10</v>
      </c>
      <c r="O86" s="113">
        <v>252.05</v>
      </c>
      <c r="P86" s="63">
        <v>0</v>
      </c>
      <c r="Q86" s="113">
        <v>0</v>
      </c>
      <c r="R86" s="63">
        <f t="shared" si="2"/>
        <v>10</v>
      </c>
      <c r="S86" s="113">
        <f t="shared" si="2"/>
        <v>252.05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43</v>
      </c>
      <c r="I87" s="113">
        <v>27.44</v>
      </c>
      <c r="J87" s="63">
        <v>49</v>
      </c>
      <c r="K87" s="113">
        <v>211.18</v>
      </c>
      <c r="L87" s="63">
        <v>5</v>
      </c>
      <c r="M87" s="113">
        <v>48.52</v>
      </c>
      <c r="N87" s="63">
        <v>6</v>
      </c>
      <c r="O87" s="113">
        <v>154.69</v>
      </c>
      <c r="P87" s="63">
        <v>1</v>
      </c>
      <c r="Q87" s="113">
        <v>1.07</v>
      </c>
      <c r="R87" s="63">
        <f t="shared" si="2"/>
        <v>104</v>
      </c>
      <c r="S87" s="113">
        <f t="shared" si="2"/>
        <v>442.9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7</v>
      </c>
      <c r="I88" s="113">
        <v>12.33</v>
      </c>
      <c r="J88" s="63">
        <v>26</v>
      </c>
      <c r="K88" s="113">
        <v>192.78</v>
      </c>
      <c r="L88" s="63">
        <v>1</v>
      </c>
      <c r="M88" s="113">
        <v>51.38</v>
      </c>
      <c r="N88" s="63">
        <v>58</v>
      </c>
      <c r="O88" s="113">
        <v>1093.9000000000001</v>
      </c>
      <c r="P88" s="63">
        <v>0</v>
      </c>
      <c r="Q88" s="113">
        <v>0</v>
      </c>
      <c r="R88" s="63">
        <f t="shared" si="2"/>
        <v>92</v>
      </c>
      <c r="S88" s="113">
        <f t="shared" si="2"/>
        <v>1350.39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8</v>
      </c>
      <c r="I89" s="113">
        <v>4.74</v>
      </c>
      <c r="J89" s="63">
        <v>8</v>
      </c>
      <c r="K89" s="113">
        <v>38.01</v>
      </c>
      <c r="L89" s="63">
        <v>4</v>
      </c>
      <c r="M89" s="113">
        <v>9.36</v>
      </c>
      <c r="N89" s="63">
        <v>18</v>
      </c>
      <c r="O89" s="113">
        <v>473.94</v>
      </c>
      <c r="P89" s="63">
        <v>1</v>
      </c>
      <c r="Q89" s="113">
        <v>1.22</v>
      </c>
      <c r="R89" s="63">
        <f t="shared" si="2"/>
        <v>39</v>
      </c>
      <c r="S89" s="113">
        <f t="shared" si="2"/>
        <v>527.27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1</v>
      </c>
      <c r="I91" s="113">
        <v>0.44</v>
      </c>
      <c r="J91" s="63">
        <v>17</v>
      </c>
      <c r="K91" s="113">
        <v>230.69</v>
      </c>
      <c r="L91" s="63">
        <v>1</v>
      </c>
      <c r="M91" s="113">
        <v>5.67</v>
      </c>
      <c r="N91" s="63">
        <v>17</v>
      </c>
      <c r="O91" s="113">
        <v>406.95</v>
      </c>
      <c r="P91" s="63">
        <v>0</v>
      </c>
      <c r="Q91" s="113">
        <v>0</v>
      </c>
      <c r="R91" s="63">
        <f t="shared" si="2"/>
        <v>36</v>
      </c>
      <c r="S91" s="113">
        <f t="shared" si="2"/>
        <v>643.75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2</v>
      </c>
      <c r="I92" s="113">
        <v>3.28</v>
      </c>
      <c r="J92" s="63">
        <v>3</v>
      </c>
      <c r="K92" s="113">
        <v>16.920000000000002</v>
      </c>
      <c r="L92" s="63">
        <v>2</v>
      </c>
      <c r="M92" s="113">
        <v>3.3</v>
      </c>
      <c r="N92" s="63">
        <v>0</v>
      </c>
      <c r="O92" s="113">
        <v>0</v>
      </c>
      <c r="P92" s="63">
        <v>2</v>
      </c>
      <c r="Q92" s="113">
        <v>1.42</v>
      </c>
      <c r="R92" s="63">
        <f t="shared" si="2"/>
        <v>9</v>
      </c>
      <c r="S92" s="113">
        <f t="shared" si="2"/>
        <v>24.92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65</v>
      </c>
      <c r="I93" s="115">
        <v>99.87</v>
      </c>
      <c r="J93" s="114">
        <v>167</v>
      </c>
      <c r="K93" s="115">
        <v>1446.81</v>
      </c>
      <c r="L93" s="114">
        <v>19</v>
      </c>
      <c r="M93" s="115">
        <v>262.39999999999998</v>
      </c>
      <c r="N93" s="114">
        <v>121</v>
      </c>
      <c r="O93" s="115">
        <v>3729.75</v>
      </c>
      <c r="P93" s="114">
        <v>5</v>
      </c>
      <c r="Q93" s="115">
        <v>89.13</v>
      </c>
      <c r="R93" s="114">
        <f t="shared" si="2"/>
        <v>377</v>
      </c>
      <c r="S93" s="115">
        <f>SUM(S83:S92)</f>
        <v>5627.9600000000009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0</v>
      </c>
      <c r="I94" s="113">
        <v>0</v>
      </c>
      <c r="J94" s="63">
        <v>0</v>
      </c>
      <c r="K94" s="113">
        <v>0</v>
      </c>
      <c r="L94" s="63">
        <v>0</v>
      </c>
      <c r="M94" s="113">
        <v>0</v>
      </c>
      <c r="N94" s="63">
        <v>0</v>
      </c>
      <c r="O94" s="113">
        <v>0</v>
      </c>
      <c r="P94" s="63">
        <v>0</v>
      </c>
      <c r="Q94" s="113">
        <v>0</v>
      </c>
      <c r="R94" s="63">
        <f t="shared" ref="R94:S126" si="5">+H94+J94+L94+N94+P94</f>
        <v>0</v>
      </c>
      <c r="S94" s="113">
        <f>+I94+K94+M94+O94+Q94</f>
        <v>0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0</v>
      </c>
      <c r="I95" s="115">
        <v>0</v>
      </c>
      <c r="J95" s="114">
        <v>0</v>
      </c>
      <c r="K95" s="115">
        <v>0</v>
      </c>
      <c r="L95" s="114">
        <v>0</v>
      </c>
      <c r="M95" s="115">
        <v>0</v>
      </c>
      <c r="N95" s="114">
        <v>0</v>
      </c>
      <c r="O95" s="115">
        <v>0</v>
      </c>
      <c r="P95" s="114">
        <v>0</v>
      </c>
      <c r="Q95" s="115">
        <v>0</v>
      </c>
      <c r="R95" s="114">
        <f t="shared" si="5"/>
        <v>0</v>
      </c>
      <c r="S95" s="115">
        <f>SUM(S94)</f>
        <v>0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1</v>
      </c>
      <c r="I96" s="113">
        <v>1.66</v>
      </c>
      <c r="J96" s="63">
        <v>12</v>
      </c>
      <c r="K96" s="113">
        <v>28.99</v>
      </c>
      <c r="L96" s="63">
        <v>5</v>
      </c>
      <c r="M96" s="113">
        <v>122.27</v>
      </c>
      <c r="N96" s="63">
        <v>16</v>
      </c>
      <c r="O96" s="113">
        <v>298.45999999999998</v>
      </c>
      <c r="P96" s="63">
        <v>0</v>
      </c>
      <c r="Q96" s="113">
        <v>0</v>
      </c>
      <c r="R96" s="63">
        <f t="shared" si="5"/>
        <v>34</v>
      </c>
      <c r="S96" s="113">
        <f t="shared" si="5"/>
        <v>451.38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25</v>
      </c>
      <c r="I98" s="113">
        <v>44.4</v>
      </c>
      <c r="J98" s="63">
        <v>36</v>
      </c>
      <c r="K98" s="113">
        <v>400.11</v>
      </c>
      <c r="L98" s="63">
        <v>9</v>
      </c>
      <c r="M98" s="113">
        <v>80.8</v>
      </c>
      <c r="N98" s="63">
        <v>139</v>
      </c>
      <c r="O98" s="113">
        <v>3555.09</v>
      </c>
      <c r="P98" s="63">
        <v>1</v>
      </c>
      <c r="Q98" s="113">
        <v>17.21</v>
      </c>
      <c r="R98" s="63">
        <f t="shared" si="5"/>
        <v>210</v>
      </c>
      <c r="S98" s="113">
        <f t="shared" si="5"/>
        <v>4097.6099999999997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0</v>
      </c>
      <c r="K99" s="113">
        <v>0</v>
      </c>
      <c r="L99" s="63">
        <v>0</v>
      </c>
      <c r="M99" s="113">
        <v>0</v>
      </c>
      <c r="N99" s="63">
        <v>0</v>
      </c>
      <c r="O99" s="113">
        <v>0</v>
      </c>
      <c r="P99" s="63">
        <v>0</v>
      </c>
      <c r="Q99" s="113">
        <v>0</v>
      </c>
      <c r="R99" s="63">
        <f t="shared" si="5"/>
        <v>0</v>
      </c>
      <c r="S99" s="113">
        <f t="shared" si="5"/>
        <v>0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0</v>
      </c>
      <c r="I100" s="113">
        <v>0</v>
      </c>
      <c r="J100" s="63">
        <v>0</v>
      </c>
      <c r="K100" s="113">
        <v>0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0</v>
      </c>
      <c r="S100" s="113">
        <f t="shared" si="5"/>
        <v>0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143</v>
      </c>
      <c r="I101" s="113">
        <v>248.19</v>
      </c>
      <c r="J101" s="63">
        <v>344</v>
      </c>
      <c r="K101" s="113">
        <v>6280.39</v>
      </c>
      <c r="L101" s="63">
        <v>55</v>
      </c>
      <c r="M101" s="113">
        <v>1434.39</v>
      </c>
      <c r="N101" s="63">
        <v>540</v>
      </c>
      <c r="O101" s="113">
        <v>16417.689999999999</v>
      </c>
      <c r="P101" s="63">
        <v>3</v>
      </c>
      <c r="Q101" s="113">
        <v>57.73</v>
      </c>
      <c r="R101" s="63">
        <f t="shared" si="5"/>
        <v>1085</v>
      </c>
      <c r="S101" s="113">
        <f t="shared" si="5"/>
        <v>24438.39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  <c r="J102" s="63">
        <v>0</v>
      </c>
      <c r="K102" s="113">
        <v>0</v>
      </c>
      <c r="L102" s="63">
        <v>0</v>
      </c>
      <c r="M102" s="113">
        <v>0</v>
      </c>
      <c r="N102" s="63">
        <v>0</v>
      </c>
      <c r="O102" s="113">
        <v>0</v>
      </c>
      <c r="P102" s="63">
        <v>0</v>
      </c>
      <c r="Q102" s="113">
        <v>0</v>
      </c>
      <c r="R102" s="63">
        <f t="shared" si="5"/>
        <v>0</v>
      </c>
      <c r="S102" s="113">
        <f t="shared" si="5"/>
        <v>0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159</v>
      </c>
      <c r="I103" s="115">
        <v>294.25</v>
      </c>
      <c r="J103" s="114">
        <v>352</v>
      </c>
      <c r="K103" s="115">
        <v>6709.49</v>
      </c>
      <c r="L103" s="114">
        <v>63</v>
      </c>
      <c r="M103" s="115">
        <v>1637.46</v>
      </c>
      <c r="N103" s="114">
        <v>570</v>
      </c>
      <c r="O103" s="115">
        <v>20271.240000000002</v>
      </c>
      <c r="P103" s="114">
        <v>3</v>
      </c>
      <c r="Q103" s="115">
        <v>74.94</v>
      </c>
      <c r="R103" s="114">
        <f t="shared" si="5"/>
        <v>1147</v>
      </c>
      <c r="S103" s="115">
        <f>SUM(S96:S102)</f>
        <v>28987.379999999997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10</v>
      </c>
      <c r="I104" s="113">
        <v>28.13</v>
      </c>
      <c r="J104" s="63">
        <v>32</v>
      </c>
      <c r="K104" s="113">
        <v>36.81</v>
      </c>
      <c r="L104" s="63">
        <v>10</v>
      </c>
      <c r="M104" s="113">
        <v>81.239999999999995</v>
      </c>
      <c r="N104" s="63">
        <v>94</v>
      </c>
      <c r="O104" s="113">
        <v>972.87</v>
      </c>
      <c r="P104" s="63">
        <v>1</v>
      </c>
      <c r="Q104" s="113">
        <v>0.18</v>
      </c>
      <c r="R104" s="63">
        <f t="shared" si="5"/>
        <v>147</v>
      </c>
      <c r="S104" s="113">
        <f t="shared" si="5"/>
        <v>1119.23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0</v>
      </c>
      <c r="I105" s="113">
        <v>0</v>
      </c>
      <c r="J105" s="63">
        <v>3</v>
      </c>
      <c r="K105" s="113">
        <v>1.06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3</v>
      </c>
      <c r="S105" s="113">
        <f t="shared" si="5"/>
        <v>1.06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0</v>
      </c>
      <c r="I106" s="113">
        <v>0</v>
      </c>
      <c r="J106" s="63">
        <v>5</v>
      </c>
      <c r="K106" s="113">
        <v>3.44</v>
      </c>
      <c r="L106" s="63">
        <v>5</v>
      </c>
      <c r="M106" s="113">
        <v>6.94</v>
      </c>
      <c r="N106" s="63">
        <v>1</v>
      </c>
      <c r="O106" s="113">
        <v>1.29</v>
      </c>
      <c r="P106" s="63">
        <v>1</v>
      </c>
      <c r="Q106" s="113">
        <v>0.42</v>
      </c>
      <c r="R106" s="63">
        <f t="shared" si="5"/>
        <v>12</v>
      </c>
      <c r="S106" s="113">
        <f t="shared" si="5"/>
        <v>12.090000000000002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0</v>
      </c>
      <c r="I107" s="113">
        <v>0</v>
      </c>
      <c r="J107" s="63">
        <v>1</v>
      </c>
      <c r="K107" s="113">
        <v>0.14000000000000001</v>
      </c>
      <c r="L107" s="63">
        <v>2</v>
      </c>
      <c r="M107" s="113">
        <v>0.48</v>
      </c>
      <c r="N107" s="63">
        <v>2</v>
      </c>
      <c r="O107" s="113">
        <v>7.0000000000000007E-2</v>
      </c>
      <c r="P107" s="63">
        <v>0</v>
      </c>
      <c r="Q107" s="113">
        <v>0</v>
      </c>
      <c r="R107" s="63">
        <f t="shared" si="5"/>
        <v>5</v>
      </c>
      <c r="S107" s="113">
        <f t="shared" si="5"/>
        <v>0.69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0</v>
      </c>
      <c r="I108" s="113">
        <v>0</v>
      </c>
      <c r="J108" s="63">
        <v>3</v>
      </c>
      <c r="K108" s="113">
        <v>1.34</v>
      </c>
      <c r="L108" s="63">
        <v>1</v>
      </c>
      <c r="M108" s="113">
        <v>0.25</v>
      </c>
      <c r="N108" s="63">
        <v>1</v>
      </c>
      <c r="O108" s="113">
        <v>0.05</v>
      </c>
      <c r="P108" s="63">
        <v>0</v>
      </c>
      <c r="Q108" s="113">
        <v>0</v>
      </c>
      <c r="R108" s="63">
        <f t="shared" si="5"/>
        <v>5</v>
      </c>
      <c r="S108" s="113">
        <f t="shared" si="5"/>
        <v>1.6400000000000001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12</v>
      </c>
      <c r="I109" s="113">
        <v>2.33</v>
      </c>
      <c r="J109" s="63">
        <v>15</v>
      </c>
      <c r="K109" s="113">
        <v>4.8499999999999996</v>
      </c>
      <c r="L109" s="63">
        <v>9</v>
      </c>
      <c r="M109" s="113">
        <v>14.29</v>
      </c>
      <c r="N109" s="63">
        <v>3</v>
      </c>
      <c r="O109" s="113">
        <v>36.619999999999997</v>
      </c>
      <c r="P109" s="63">
        <v>1</v>
      </c>
      <c r="Q109" s="113">
        <v>0.2</v>
      </c>
      <c r="R109" s="63">
        <f t="shared" si="5"/>
        <v>40</v>
      </c>
      <c r="S109" s="113">
        <f t="shared" si="5"/>
        <v>58.29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2</v>
      </c>
      <c r="I110" s="113">
        <v>0.19</v>
      </c>
      <c r="J110" s="63">
        <v>3</v>
      </c>
      <c r="K110" s="113">
        <v>1.04</v>
      </c>
      <c r="L110" s="63">
        <v>7</v>
      </c>
      <c r="M110" s="113">
        <v>36.659999999999997</v>
      </c>
      <c r="N110" s="63">
        <v>2</v>
      </c>
      <c r="O110" s="113">
        <v>49.8</v>
      </c>
      <c r="P110" s="63">
        <v>1</v>
      </c>
      <c r="Q110" s="113">
        <v>10.43</v>
      </c>
      <c r="R110" s="63">
        <f t="shared" si="5"/>
        <v>15</v>
      </c>
      <c r="S110" s="113">
        <f t="shared" si="5"/>
        <v>98.12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0</v>
      </c>
      <c r="I111" s="113">
        <v>0</v>
      </c>
      <c r="J111" s="63">
        <v>1</v>
      </c>
      <c r="K111" s="113">
        <v>0.2</v>
      </c>
      <c r="L111" s="63">
        <v>1</v>
      </c>
      <c r="M111" s="113">
        <v>0.4</v>
      </c>
      <c r="N111" s="63">
        <v>0</v>
      </c>
      <c r="O111" s="113">
        <v>0</v>
      </c>
      <c r="P111" s="63">
        <v>0</v>
      </c>
      <c r="Q111" s="113">
        <v>0</v>
      </c>
      <c r="R111" s="63">
        <f t="shared" si="5"/>
        <v>2</v>
      </c>
      <c r="S111" s="113">
        <f t="shared" si="5"/>
        <v>0.60000000000000009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0</v>
      </c>
      <c r="I112" s="113">
        <v>0</v>
      </c>
      <c r="J112" s="63">
        <v>3</v>
      </c>
      <c r="K112" s="113">
        <v>40.07</v>
      </c>
      <c r="L112" s="63">
        <v>1</v>
      </c>
      <c r="M112" s="113">
        <v>0.35</v>
      </c>
      <c r="N112" s="63">
        <v>0</v>
      </c>
      <c r="O112" s="113">
        <v>0</v>
      </c>
      <c r="P112" s="63">
        <v>0</v>
      </c>
      <c r="Q112" s="113">
        <v>0</v>
      </c>
      <c r="R112" s="63">
        <f t="shared" si="5"/>
        <v>4</v>
      </c>
      <c r="S112" s="113">
        <f t="shared" si="5"/>
        <v>40.42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1</v>
      </c>
      <c r="I113" s="113">
        <v>0.08</v>
      </c>
      <c r="J113" s="63">
        <v>4</v>
      </c>
      <c r="K113" s="113">
        <v>0.78</v>
      </c>
      <c r="L113" s="63">
        <v>3</v>
      </c>
      <c r="M113" s="113">
        <v>3.89</v>
      </c>
      <c r="N113" s="63">
        <v>1</v>
      </c>
      <c r="O113" s="113">
        <v>0.05</v>
      </c>
      <c r="P113" s="63">
        <v>0</v>
      </c>
      <c r="Q113" s="113">
        <v>0</v>
      </c>
      <c r="R113" s="63">
        <f t="shared" si="5"/>
        <v>9</v>
      </c>
      <c r="S113" s="113">
        <f t="shared" si="5"/>
        <v>4.8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1</v>
      </c>
      <c r="I114" s="113">
        <v>0.01</v>
      </c>
      <c r="J114" s="63">
        <v>1</v>
      </c>
      <c r="K114" s="113">
        <v>0.91</v>
      </c>
      <c r="L114" s="63">
        <v>0</v>
      </c>
      <c r="M114" s="113">
        <v>0</v>
      </c>
      <c r="N114" s="63">
        <v>2</v>
      </c>
      <c r="O114" s="113">
        <v>48.49</v>
      </c>
      <c r="P114" s="63">
        <v>0</v>
      </c>
      <c r="Q114" s="113">
        <v>0</v>
      </c>
      <c r="R114" s="63">
        <f t="shared" si="5"/>
        <v>4</v>
      </c>
      <c r="S114" s="113">
        <f t="shared" si="5"/>
        <v>49.410000000000004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0</v>
      </c>
      <c r="I115" s="113">
        <v>0</v>
      </c>
      <c r="J115" s="63">
        <v>0</v>
      </c>
      <c r="K115" s="113">
        <v>0</v>
      </c>
      <c r="L115" s="63">
        <v>0</v>
      </c>
      <c r="M115" s="113">
        <v>0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5"/>
        <v>0</v>
      </c>
      <c r="S115" s="113">
        <f t="shared" si="5"/>
        <v>0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</v>
      </c>
      <c r="I116" s="113">
        <v>0.02</v>
      </c>
      <c r="J116" s="63">
        <v>3</v>
      </c>
      <c r="K116" s="113">
        <v>3.18</v>
      </c>
      <c r="L116" s="63">
        <v>2</v>
      </c>
      <c r="M116" s="113">
        <v>0.47</v>
      </c>
      <c r="N116" s="63">
        <v>1</v>
      </c>
      <c r="O116" s="113">
        <v>0.49</v>
      </c>
      <c r="P116" s="63">
        <v>1</v>
      </c>
      <c r="Q116" s="113">
        <v>7.0000000000000007E-2</v>
      </c>
      <c r="R116" s="63">
        <f t="shared" si="5"/>
        <v>8</v>
      </c>
      <c r="S116" s="113">
        <f t="shared" si="5"/>
        <v>4.2300000000000004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3</v>
      </c>
      <c r="I117" s="113">
        <v>0.37</v>
      </c>
      <c r="J117" s="63">
        <v>4</v>
      </c>
      <c r="K117" s="113">
        <v>0.94</v>
      </c>
      <c r="L117" s="63">
        <v>3</v>
      </c>
      <c r="M117" s="113">
        <v>8.98</v>
      </c>
      <c r="N117" s="63">
        <v>1</v>
      </c>
      <c r="O117" s="113">
        <v>1.29</v>
      </c>
      <c r="P117" s="63">
        <v>1</v>
      </c>
      <c r="Q117" s="113">
        <v>0.3</v>
      </c>
      <c r="R117" s="63">
        <f t="shared" si="5"/>
        <v>12</v>
      </c>
      <c r="S117" s="113">
        <f t="shared" si="5"/>
        <v>11.880000000000003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  <c r="J118" s="63">
        <v>0</v>
      </c>
      <c r="K118" s="113">
        <v>0</v>
      </c>
      <c r="L118" s="63">
        <v>0</v>
      </c>
      <c r="M118" s="113">
        <v>0</v>
      </c>
      <c r="N118" s="63">
        <v>0</v>
      </c>
      <c r="O118" s="113">
        <v>0</v>
      </c>
      <c r="P118" s="63">
        <v>0</v>
      </c>
      <c r="Q118" s="113">
        <v>0</v>
      </c>
      <c r="R118" s="63">
        <f t="shared" si="5"/>
        <v>0</v>
      </c>
      <c r="S118" s="113">
        <f t="shared" si="5"/>
        <v>0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0</v>
      </c>
      <c r="I119" s="113">
        <v>0</v>
      </c>
      <c r="J119" s="63">
        <v>5</v>
      </c>
      <c r="K119" s="113">
        <v>10.09</v>
      </c>
      <c r="L119" s="63">
        <v>1</v>
      </c>
      <c r="M119" s="113">
        <v>0.2</v>
      </c>
      <c r="N119" s="63">
        <v>3</v>
      </c>
      <c r="O119" s="113">
        <v>9.6999999999999993</v>
      </c>
      <c r="P119" s="63">
        <v>0</v>
      </c>
      <c r="Q119" s="113">
        <v>0</v>
      </c>
      <c r="R119" s="63">
        <f t="shared" si="5"/>
        <v>9</v>
      </c>
      <c r="S119" s="113">
        <f t="shared" si="5"/>
        <v>19.989999999999998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1</v>
      </c>
      <c r="I120" s="113">
        <v>5.61</v>
      </c>
      <c r="J120" s="63">
        <v>3</v>
      </c>
      <c r="K120" s="113">
        <v>1.43</v>
      </c>
      <c r="L120" s="63">
        <v>0</v>
      </c>
      <c r="M120" s="113">
        <v>0</v>
      </c>
      <c r="N120" s="63">
        <v>7</v>
      </c>
      <c r="O120" s="113">
        <v>9.57</v>
      </c>
      <c r="P120" s="63">
        <v>1</v>
      </c>
      <c r="Q120" s="113">
        <v>0.2</v>
      </c>
      <c r="R120" s="63">
        <f t="shared" si="5"/>
        <v>12</v>
      </c>
      <c r="S120" s="113">
        <f t="shared" si="5"/>
        <v>16.809999999999999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0</v>
      </c>
      <c r="I121" s="113">
        <v>0</v>
      </c>
      <c r="J121" s="63">
        <v>3</v>
      </c>
      <c r="K121" s="113">
        <v>0.75</v>
      </c>
      <c r="L121" s="63">
        <v>0</v>
      </c>
      <c r="M121" s="113">
        <v>0</v>
      </c>
      <c r="N121" s="63">
        <v>0</v>
      </c>
      <c r="O121" s="113">
        <v>0</v>
      </c>
      <c r="P121" s="63">
        <v>0</v>
      </c>
      <c r="Q121" s="113">
        <v>0</v>
      </c>
      <c r="R121" s="63">
        <f t="shared" si="5"/>
        <v>3</v>
      </c>
      <c r="S121" s="113">
        <f t="shared" si="5"/>
        <v>0.75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7</v>
      </c>
      <c r="I122" s="113">
        <v>1.49</v>
      </c>
      <c r="J122" s="63">
        <v>11</v>
      </c>
      <c r="K122" s="113">
        <v>2.6</v>
      </c>
      <c r="L122" s="63">
        <v>0</v>
      </c>
      <c r="M122" s="113">
        <v>0</v>
      </c>
      <c r="N122" s="63">
        <v>3</v>
      </c>
      <c r="O122" s="113">
        <v>0.3</v>
      </c>
      <c r="P122" s="63">
        <v>2</v>
      </c>
      <c r="Q122" s="113">
        <v>2.21</v>
      </c>
      <c r="R122" s="63">
        <f t="shared" si="5"/>
        <v>23</v>
      </c>
      <c r="S122" s="113">
        <f t="shared" si="5"/>
        <v>6.6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0</v>
      </c>
      <c r="I123" s="113">
        <v>0</v>
      </c>
      <c r="J123" s="63">
        <v>0</v>
      </c>
      <c r="K123" s="113">
        <v>0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0</v>
      </c>
      <c r="S123" s="113">
        <f t="shared" si="5"/>
        <v>0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0</v>
      </c>
      <c r="I124" s="113">
        <v>0</v>
      </c>
      <c r="J124" s="63">
        <v>0</v>
      </c>
      <c r="K124" s="113">
        <v>0</v>
      </c>
      <c r="L124" s="63">
        <v>0</v>
      </c>
      <c r="M124" s="113">
        <v>0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0</v>
      </c>
      <c r="S124" s="113">
        <f t="shared" si="5"/>
        <v>0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2</v>
      </c>
      <c r="I125" s="113">
        <v>1.95</v>
      </c>
      <c r="J125" s="63">
        <v>17</v>
      </c>
      <c r="K125" s="113">
        <v>139.5</v>
      </c>
      <c r="L125" s="63">
        <v>1</v>
      </c>
      <c r="M125" s="113">
        <v>0.12</v>
      </c>
      <c r="N125" s="63">
        <v>6</v>
      </c>
      <c r="O125" s="113">
        <v>100.61</v>
      </c>
      <c r="P125" s="63">
        <v>0</v>
      </c>
      <c r="Q125" s="113">
        <v>0</v>
      </c>
      <c r="R125" s="63">
        <f t="shared" si="5"/>
        <v>26</v>
      </c>
      <c r="S125" s="113">
        <f t="shared" si="5"/>
        <v>242.18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0</v>
      </c>
      <c r="I126" s="113">
        <v>0</v>
      </c>
      <c r="J126" s="63">
        <v>2</v>
      </c>
      <c r="K126" s="113">
        <v>0.59</v>
      </c>
      <c r="L126" s="63">
        <v>2</v>
      </c>
      <c r="M126" s="113">
        <v>0.18</v>
      </c>
      <c r="N126" s="63">
        <v>1</v>
      </c>
      <c r="O126" s="113">
        <v>0.5</v>
      </c>
      <c r="P126" s="63">
        <v>0</v>
      </c>
      <c r="Q126" s="113">
        <v>0</v>
      </c>
      <c r="R126" s="63">
        <f t="shared" si="5"/>
        <v>5</v>
      </c>
      <c r="S126" s="113">
        <f t="shared" si="5"/>
        <v>1.27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0</v>
      </c>
      <c r="I127" s="113">
        <v>0</v>
      </c>
      <c r="J127" s="63">
        <v>3</v>
      </c>
      <c r="K127" s="113">
        <v>1.17</v>
      </c>
      <c r="L127" s="63">
        <v>2</v>
      </c>
      <c r="M127" s="113">
        <v>1.92</v>
      </c>
      <c r="N127" s="63">
        <v>1</v>
      </c>
      <c r="O127" s="113">
        <v>6.73</v>
      </c>
      <c r="P127" s="63">
        <v>0</v>
      </c>
      <c r="Q127" s="113">
        <v>0</v>
      </c>
      <c r="R127" s="63">
        <f t="shared" ref="R127:S159" si="6">+H127+J127+L127+N127+P127</f>
        <v>6</v>
      </c>
      <c r="S127" s="113">
        <f t="shared" si="6"/>
        <v>9.82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  <c r="J128" s="63">
        <v>0</v>
      </c>
      <c r="K128" s="113">
        <v>0</v>
      </c>
      <c r="L128" s="63">
        <v>0</v>
      </c>
      <c r="M128" s="113">
        <v>0</v>
      </c>
      <c r="N128" s="63">
        <v>0</v>
      </c>
      <c r="O128" s="113">
        <v>0</v>
      </c>
      <c r="P128" s="63">
        <v>0</v>
      </c>
      <c r="Q128" s="113">
        <v>0</v>
      </c>
      <c r="R128" s="63">
        <f t="shared" si="6"/>
        <v>0</v>
      </c>
      <c r="S128" s="113">
        <f t="shared" si="6"/>
        <v>0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2</v>
      </c>
      <c r="K130" s="113">
        <v>0.69</v>
      </c>
      <c r="L130" s="63">
        <v>1</v>
      </c>
      <c r="M130" s="113">
        <v>0.08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3</v>
      </c>
      <c r="S130" s="113">
        <f t="shared" si="6"/>
        <v>0.76999999999999991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0</v>
      </c>
      <c r="I132" s="113">
        <v>0</v>
      </c>
      <c r="J132" s="63">
        <v>3</v>
      </c>
      <c r="K132" s="113">
        <v>1.17</v>
      </c>
      <c r="L132" s="63">
        <v>6</v>
      </c>
      <c r="M132" s="113">
        <v>48.56</v>
      </c>
      <c r="N132" s="63">
        <v>7</v>
      </c>
      <c r="O132" s="113">
        <v>469.31</v>
      </c>
      <c r="P132" s="63">
        <v>1</v>
      </c>
      <c r="Q132" s="113">
        <v>0.64</v>
      </c>
      <c r="R132" s="63">
        <f t="shared" si="6"/>
        <v>17</v>
      </c>
      <c r="S132" s="113">
        <f t="shared" si="6"/>
        <v>519.67999999999995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85</v>
      </c>
      <c r="I133" s="113">
        <v>47.94</v>
      </c>
      <c r="J133" s="63">
        <v>109</v>
      </c>
      <c r="K133" s="113">
        <v>98.93</v>
      </c>
      <c r="L133" s="63">
        <v>38</v>
      </c>
      <c r="M133" s="113">
        <v>141.38</v>
      </c>
      <c r="N133" s="63">
        <v>56</v>
      </c>
      <c r="O133" s="113">
        <v>115.47</v>
      </c>
      <c r="P133" s="63">
        <v>13</v>
      </c>
      <c r="Q133" s="113">
        <v>10.96</v>
      </c>
      <c r="R133" s="63">
        <f t="shared" si="6"/>
        <v>301</v>
      </c>
      <c r="S133" s="113">
        <f t="shared" si="6"/>
        <v>414.68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98</v>
      </c>
      <c r="I134" s="115">
        <v>88.12</v>
      </c>
      <c r="J134" s="114">
        <v>149</v>
      </c>
      <c r="K134" s="115">
        <v>351.68</v>
      </c>
      <c r="L134" s="114">
        <v>58</v>
      </c>
      <c r="M134" s="115">
        <v>346.39</v>
      </c>
      <c r="N134" s="114">
        <v>163</v>
      </c>
      <c r="O134" s="115">
        <v>1823.21</v>
      </c>
      <c r="P134" s="114">
        <v>15</v>
      </c>
      <c r="Q134" s="115">
        <v>25.61</v>
      </c>
      <c r="R134" s="114">
        <f t="shared" si="6"/>
        <v>483</v>
      </c>
      <c r="S134" s="115">
        <f>SUM(S104:S133)</f>
        <v>2635.0099999999998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0</v>
      </c>
      <c r="S135" s="113">
        <f t="shared" si="6"/>
        <v>0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0</v>
      </c>
      <c r="I136" s="113">
        <v>0</v>
      </c>
      <c r="J136" s="63">
        <v>0</v>
      </c>
      <c r="K136" s="113">
        <v>0</v>
      </c>
      <c r="L136" s="63">
        <v>1</v>
      </c>
      <c r="M136" s="113">
        <v>4.6399999999999997</v>
      </c>
      <c r="N136" s="63">
        <v>1</v>
      </c>
      <c r="O136" s="113">
        <v>1.55</v>
      </c>
      <c r="P136" s="63">
        <v>1</v>
      </c>
      <c r="Q136" s="113">
        <v>6.2</v>
      </c>
      <c r="R136" s="63">
        <f t="shared" si="6"/>
        <v>3</v>
      </c>
      <c r="S136" s="113">
        <f t="shared" si="6"/>
        <v>12.39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0</v>
      </c>
      <c r="I137" s="113">
        <v>0</v>
      </c>
      <c r="J137" s="63">
        <v>9</v>
      </c>
      <c r="K137" s="113">
        <v>48.03</v>
      </c>
      <c r="L137" s="63">
        <v>1</v>
      </c>
      <c r="M137" s="113">
        <v>0.65</v>
      </c>
      <c r="N137" s="63">
        <v>65</v>
      </c>
      <c r="O137" s="113">
        <v>1084.48</v>
      </c>
      <c r="P137" s="63">
        <v>0</v>
      </c>
      <c r="Q137" s="113">
        <v>0</v>
      </c>
      <c r="R137" s="63">
        <f t="shared" si="6"/>
        <v>75</v>
      </c>
      <c r="S137" s="113">
        <f t="shared" si="6"/>
        <v>1133.1600000000001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1</v>
      </c>
      <c r="I138" s="113">
        <v>0.43</v>
      </c>
      <c r="J138" s="63">
        <v>0</v>
      </c>
      <c r="K138" s="113">
        <v>0</v>
      </c>
      <c r="L138" s="63">
        <v>0</v>
      </c>
      <c r="M138" s="113">
        <v>0</v>
      </c>
      <c r="N138" s="63">
        <v>1</v>
      </c>
      <c r="O138" s="113">
        <v>3.14</v>
      </c>
      <c r="P138" s="63">
        <v>0</v>
      </c>
      <c r="Q138" s="113">
        <v>0</v>
      </c>
      <c r="R138" s="63">
        <f t="shared" si="6"/>
        <v>2</v>
      </c>
      <c r="S138" s="113">
        <f t="shared" si="6"/>
        <v>3.5700000000000003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1</v>
      </c>
      <c r="I139" s="113">
        <v>0.02</v>
      </c>
      <c r="J139" s="63">
        <v>3</v>
      </c>
      <c r="K139" s="113">
        <v>10.67</v>
      </c>
      <c r="L139" s="63">
        <v>1</v>
      </c>
      <c r="M139" s="113">
        <v>0.56999999999999995</v>
      </c>
      <c r="N139" s="63">
        <v>18</v>
      </c>
      <c r="O139" s="113">
        <v>245.17</v>
      </c>
      <c r="P139" s="63">
        <v>0</v>
      </c>
      <c r="Q139" s="113">
        <v>0</v>
      </c>
      <c r="R139" s="63">
        <f t="shared" si="6"/>
        <v>23</v>
      </c>
      <c r="S139" s="113">
        <f t="shared" si="6"/>
        <v>256.43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18</v>
      </c>
      <c r="I140" s="113">
        <v>40.93</v>
      </c>
      <c r="J140" s="63">
        <v>181</v>
      </c>
      <c r="K140" s="113">
        <v>1668.9</v>
      </c>
      <c r="L140" s="63">
        <v>1</v>
      </c>
      <c r="M140" s="113">
        <v>0.45</v>
      </c>
      <c r="N140" s="63">
        <v>40</v>
      </c>
      <c r="O140" s="113">
        <v>484.53</v>
      </c>
      <c r="P140" s="63">
        <v>0</v>
      </c>
      <c r="Q140" s="113">
        <v>0</v>
      </c>
      <c r="R140" s="63">
        <f t="shared" si="6"/>
        <v>240</v>
      </c>
      <c r="S140" s="113">
        <f t="shared" si="6"/>
        <v>2194.8100000000004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0</v>
      </c>
      <c r="I141" s="113">
        <v>0</v>
      </c>
      <c r="J141" s="63">
        <v>17</v>
      </c>
      <c r="K141" s="113">
        <v>49.21</v>
      </c>
      <c r="L141" s="63">
        <v>5</v>
      </c>
      <c r="M141" s="113">
        <v>55.22</v>
      </c>
      <c r="N141" s="63">
        <v>20</v>
      </c>
      <c r="O141" s="113">
        <v>260.33</v>
      </c>
      <c r="P141" s="63">
        <v>0</v>
      </c>
      <c r="Q141" s="113">
        <v>0</v>
      </c>
      <c r="R141" s="63">
        <f t="shared" si="6"/>
        <v>42</v>
      </c>
      <c r="S141" s="113">
        <f t="shared" si="6"/>
        <v>364.76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0</v>
      </c>
      <c r="I142" s="113">
        <v>0</v>
      </c>
      <c r="J142" s="63">
        <v>3</v>
      </c>
      <c r="K142" s="113">
        <v>4.01</v>
      </c>
      <c r="L142" s="63">
        <v>3</v>
      </c>
      <c r="M142" s="113">
        <v>14.4</v>
      </c>
      <c r="N142" s="63">
        <v>2</v>
      </c>
      <c r="O142" s="113">
        <v>12.8</v>
      </c>
      <c r="P142" s="63">
        <v>1</v>
      </c>
      <c r="Q142" s="113">
        <v>6.76</v>
      </c>
      <c r="R142" s="63">
        <f t="shared" si="6"/>
        <v>9</v>
      </c>
      <c r="S142" s="113">
        <f t="shared" si="6"/>
        <v>37.97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2</v>
      </c>
      <c r="I143" s="113">
        <v>1.84</v>
      </c>
      <c r="J143" s="63">
        <v>10</v>
      </c>
      <c r="K143" s="113">
        <v>165.62</v>
      </c>
      <c r="L143" s="63">
        <v>1</v>
      </c>
      <c r="M143" s="113">
        <v>4.83</v>
      </c>
      <c r="N143" s="63">
        <v>6</v>
      </c>
      <c r="O143" s="113">
        <v>87.11</v>
      </c>
      <c r="P143" s="63">
        <v>1</v>
      </c>
      <c r="Q143" s="113">
        <v>0.79</v>
      </c>
      <c r="R143" s="63">
        <f t="shared" si="6"/>
        <v>20</v>
      </c>
      <c r="S143" s="113">
        <f t="shared" si="6"/>
        <v>260.19000000000005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7</v>
      </c>
      <c r="I144" s="113">
        <v>3.57</v>
      </c>
      <c r="J144" s="63">
        <v>6</v>
      </c>
      <c r="K144" s="113">
        <v>0.94</v>
      </c>
      <c r="L144" s="63">
        <v>1</v>
      </c>
      <c r="M144" s="113">
        <v>3.09</v>
      </c>
      <c r="N144" s="63">
        <v>4</v>
      </c>
      <c r="O144" s="113">
        <v>34.700000000000003</v>
      </c>
      <c r="P144" s="63">
        <v>0</v>
      </c>
      <c r="Q144" s="113">
        <v>0</v>
      </c>
      <c r="R144" s="63">
        <f t="shared" si="6"/>
        <v>18</v>
      </c>
      <c r="S144" s="113">
        <f t="shared" si="6"/>
        <v>42.300000000000004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0</v>
      </c>
      <c r="I145" s="113">
        <v>0</v>
      </c>
      <c r="J145" s="63">
        <v>3</v>
      </c>
      <c r="K145" s="113">
        <v>2.66</v>
      </c>
      <c r="L145" s="63">
        <v>0</v>
      </c>
      <c r="M145" s="113">
        <v>0</v>
      </c>
      <c r="N145" s="63">
        <v>4</v>
      </c>
      <c r="O145" s="113">
        <v>102.96</v>
      </c>
      <c r="P145" s="63">
        <v>0</v>
      </c>
      <c r="Q145" s="113">
        <v>0</v>
      </c>
      <c r="R145" s="63">
        <f t="shared" si="6"/>
        <v>7</v>
      </c>
      <c r="S145" s="113">
        <f t="shared" si="6"/>
        <v>105.61999999999999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1</v>
      </c>
      <c r="I146" s="113">
        <v>1.43</v>
      </c>
      <c r="J146" s="63">
        <v>1</v>
      </c>
      <c r="K146" s="113">
        <v>5.43</v>
      </c>
      <c r="L146" s="63">
        <v>0</v>
      </c>
      <c r="M146" s="113">
        <v>0</v>
      </c>
      <c r="N146" s="63">
        <v>1</v>
      </c>
      <c r="O146" s="113">
        <v>0.23</v>
      </c>
      <c r="P146" s="63">
        <v>0</v>
      </c>
      <c r="Q146" s="113">
        <v>0</v>
      </c>
      <c r="R146" s="63">
        <f t="shared" si="6"/>
        <v>3</v>
      </c>
      <c r="S146" s="113">
        <f t="shared" si="6"/>
        <v>7.09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28</v>
      </c>
      <c r="I147" s="115">
        <v>48.220000000000006</v>
      </c>
      <c r="J147" s="114">
        <v>207</v>
      </c>
      <c r="K147" s="115">
        <v>1955.47</v>
      </c>
      <c r="L147" s="114">
        <v>13</v>
      </c>
      <c r="M147" s="115">
        <v>83.85</v>
      </c>
      <c r="N147" s="114">
        <v>150</v>
      </c>
      <c r="O147" s="115">
        <v>2317</v>
      </c>
      <c r="P147" s="114">
        <v>3</v>
      </c>
      <c r="Q147" s="115">
        <v>13.75</v>
      </c>
      <c r="R147" s="114">
        <f t="shared" si="6"/>
        <v>401</v>
      </c>
      <c r="S147" s="115">
        <f>SUM(S135:S146)</f>
        <v>4418.2900000000009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  <c r="J148" s="63">
        <v>0</v>
      </c>
      <c r="K148" s="113">
        <v>0</v>
      </c>
      <c r="L148" s="63">
        <v>0</v>
      </c>
      <c r="M148" s="113">
        <v>0</v>
      </c>
      <c r="N148" s="63">
        <v>0</v>
      </c>
      <c r="O148" s="113">
        <v>0</v>
      </c>
      <c r="P148" s="63">
        <v>0</v>
      </c>
      <c r="Q148" s="113">
        <v>0</v>
      </c>
      <c r="R148" s="63">
        <f t="shared" si="6"/>
        <v>0</v>
      </c>
      <c r="S148" s="113">
        <f t="shared" si="6"/>
        <v>0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  <c r="J149" s="63">
        <v>0</v>
      </c>
      <c r="K149" s="113">
        <v>0</v>
      </c>
      <c r="L149" s="63">
        <v>0</v>
      </c>
      <c r="M149" s="113">
        <v>0</v>
      </c>
      <c r="N149" s="63">
        <v>0</v>
      </c>
      <c r="O149" s="113">
        <v>0</v>
      </c>
      <c r="P149" s="63">
        <v>0</v>
      </c>
      <c r="Q149" s="113">
        <v>0</v>
      </c>
      <c r="R149" s="63">
        <f t="shared" si="6"/>
        <v>0</v>
      </c>
      <c r="S149" s="113">
        <f t="shared" si="6"/>
        <v>0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1</v>
      </c>
      <c r="I150" s="113">
        <v>0.01</v>
      </c>
      <c r="J150" s="63">
        <v>1</v>
      </c>
      <c r="K150" s="113">
        <v>0.2</v>
      </c>
      <c r="L150" s="63">
        <v>2</v>
      </c>
      <c r="M150" s="113">
        <v>19.59</v>
      </c>
      <c r="N150" s="63">
        <v>6</v>
      </c>
      <c r="O150" s="113">
        <v>92.65</v>
      </c>
      <c r="P150" s="63">
        <v>0</v>
      </c>
      <c r="Q150" s="113">
        <v>0</v>
      </c>
      <c r="R150" s="63">
        <f t="shared" si="6"/>
        <v>10</v>
      </c>
      <c r="S150" s="113">
        <f t="shared" si="6"/>
        <v>112.45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0</v>
      </c>
      <c r="S151" s="113">
        <f t="shared" si="6"/>
        <v>0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0</v>
      </c>
      <c r="M152" s="113">
        <v>0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0</v>
      </c>
      <c r="S152" s="113">
        <f t="shared" si="6"/>
        <v>0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1</v>
      </c>
      <c r="I153" s="113">
        <v>3.44</v>
      </c>
      <c r="J153" s="63">
        <v>0</v>
      </c>
      <c r="K153" s="113">
        <v>0</v>
      </c>
      <c r="L153" s="63">
        <v>0</v>
      </c>
      <c r="M153" s="113">
        <v>0</v>
      </c>
      <c r="N153" s="63">
        <v>1</v>
      </c>
      <c r="O153" s="113">
        <v>3.36</v>
      </c>
      <c r="P153" s="63">
        <v>0</v>
      </c>
      <c r="Q153" s="113">
        <v>0</v>
      </c>
      <c r="R153" s="63">
        <f t="shared" si="6"/>
        <v>2</v>
      </c>
      <c r="S153" s="113">
        <f t="shared" si="6"/>
        <v>6.8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2</v>
      </c>
      <c r="I154" s="115">
        <v>3.45</v>
      </c>
      <c r="J154" s="114">
        <v>1</v>
      </c>
      <c r="K154" s="115">
        <v>0.2</v>
      </c>
      <c r="L154" s="114">
        <v>2</v>
      </c>
      <c r="M154" s="115">
        <v>19.59</v>
      </c>
      <c r="N154" s="114">
        <v>7</v>
      </c>
      <c r="O154" s="115">
        <v>96.01</v>
      </c>
      <c r="P154" s="114">
        <v>0</v>
      </c>
      <c r="Q154" s="115">
        <v>0</v>
      </c>
      <c r="R154" s="114">
        <f t="shared" si="6"/>
        <v>12</v>
      </c>
      <c r="S154" s="115">
        <f>SUM(S148:S153)</f>
        <v>119.25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55</v>
      </c>
      <c r="I155" s="113">
        <v>130.49</v>
      </c>
      <c r="J155" s="63">
        <v>107</v>
      </c>
      <c r="K155" s="113">
        <v>354.19</v>
      </c>
      <c r="L155" s="63">
        <v>35</v>
      </c>
      <c r="M155" s="113">
        <v>75.81</v>
      </c>
      <c r="N155" s="63">
        <v>53</v>
      </c>
      <c r="O155" s="113">
        <v>665.02</v>
      </c>
      <c r="P155" s="63">
        <v>5</v>
      </c>
      <c r="Q155" s="113">
        <v>49.35</v>
      </c>
      <c r="R155" s="63">
        <f t="shared" si="6"/>
        <v>255</v>
      </c>
      <c r="S155" s="113">
        <f>+I155+K155+M155+O155+Q155</f>
        <v>1274.8599999999999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55</v>
      </c>
      <c r="I156" s="115">
        <v>130.49</v>
      </c>
      <c r="J156" s="114">
        <v>107</v>
      </c>
      <c r="K156" s="115">
        <v>354.19</v>
      </c>
      <c r="L156" s="114">
        <v>35</v>
      </c>
      <c r="M156" s="115">
        <v>75.81</v>
      </c>
      <c r="N156" s="114">
        <v>53</v>
      </c>
      <c r="O156" s="115">
        <v>665.02</v>
      </c>
      <c r="P156" s="114">
        <v>5</v>
      </c>
      <c r="Q156" s="115">
        <v>49.35</v>
      </c>
      <c r="R156" s="114">
        <f t="shared" si="6"/>
        <v>255</v>
      </c>
      <c r="S156" s="115">
        <f>SUM(S155)</f>
        <v>1274.8599999999999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0</v>
      </c>
      <c r="K158" s="113">
        <v>0</v>
      </c>
      <c r="L158" s="63">
        <v>0</v>
      </c>
      <c r="M158" s="113">
        <v>0</v>
      </c>
      <c r="N158" s="63">
        <v>0</v>
      </c>
      <c r="O158" s="113">
        <v>0</v>
      </c>
      <c r="P158" s="63">
        <v>0</v>
      </c>
      <c r="Q158" s="113">
        <v>0</v>
      </c>
      <c r="R158" s="63">
        <f t="shared" ref="R158" si="8">+H158+J158+L158+N158+P158</f>
        <v>0</v>
      </c>
      <c r="S158" s="113">
        <f t="shared" si="7"/>
        <v>0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0</v>
      </c>
      <c r="I159" s="113">
        <v>0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0</v>
      </c>
      <c r="S159" s="113">
        <f t="shared" si="7"/>
        <v>0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46</v>
      </c>
      <c r="I160" s="113">
        <v>74.459999999999994</v>
      </c>
      <c r="J160" s="63">
        <v>31</v>
      </c>
      <c r="K160" s="113">
        <v>58.59</v>
      </c>
      <c r="L160" s="63">
        <v>25</v>
      </c>
      <c r="M160" s="113">
        <v>77.06</v>
      </c>
      <c r="N160" s="63">
        <v>62</v>
      </c>
      <c r="O160" s="113">
        <v>183.83</v>
      </c>
      <c r="P160" s="63">
        <v>5</v>
      </c>
      <c r="Q160" s="113">
        <v>20.13</v>
      </c>
      <c r="R160" s="63">
        <f t="shared" ref="R160:S192" si="9">+H160+J160+L160+N160+P160</f>
        <v>169</v>
      </c>
      <c r="S160" s="113">
        <f t="shared" si="7"/>
        <v>414.07000000000005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0</v>
      </c>
      <c r="I161" s="113">
        <v>0</v>
      </c>
      <c r="J161" s="63">
        <v>0</v>
      </c>
      <c r="K161" s="113">
        <v>0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0</v>
      </c>
      <c r="S161" s="113">
        <f t="shared" si="7"/>
        <v>0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0</v>
      </c>
      <c r="I162" s="113">
        <v>0</v>
      </c>
      <c r="J162" s="63">
        <v>0</v>
      </c>
      <c r="K162" s="113">
        <v>0</v>
      </c>
      <c r="L162" s="63">
        <v>0</v>
      </c>
      <c r="M162" s="113">
        <v>0</v>
      </c>
      <c r="N162" s="63">
        <v>0</v>
      </c>
      <c r="O162" s="113">
        <v>0</v>
      </c>
      <c r="P162" s="63">
        <v>0</v>
      </c>
      <c r="Q162" s="113">
        <v>0</v>
      </c>
      <c r="R162" s="63">
        <f t="shared" ref="R162" si="10">+H162+J162+L162+N162+P162</f>
        <v>0</v>
      </c>
      <c r="S162" s="113">
        <f t="shared" si="7"/>
        <v>0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46</v>
      </c>
      <c r="I163" s="115">
        <v>74.459999999999994</v>
      </c>
      <c r="J163" s="114">
        <v>31</v>
      </c>
      <c r="K163" s="115">
        <v>58.59</v>
      </c>
      <c r="L163" s="114">
        <v>25</v>
      </c>
      <c r="M163" s="115">
        <v>77.06</v>
      </c>
      <c r="N163" s="114">
        <v>62</v>
      </c>
      <c r="O163" s="115">
        <v>183.83</v>
      </c>
      <c r="P163" s="114">
        <v>5</v>
      </c>
      <c r="Q163" s="115">
        <v>20.13</v>
      </c>
      <c r="R163" s="114">
        <f t="shared" si="9"/>
        <v>169</v>
      </c>
      <c r="S163" s="115">
        <f>SUM(S157:S162)</f>
        <v>414.07000000000005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307</v>
      </c>
      <c r="I164" s="115">
        <v>738.86</v>
      </c>
      <c r="J164" s="116">
        <v>522</v>
      </c>
      <c r="K164" s="115">
        <v>10876.43</v>
      </c>
      <c r="L164" s="116">
        <v>135</v>
      </c>
      <c r="M164" s="115">
        <v>2502.56</v>
      </c>
      <c r="N164" s="116">
        <v>671</v>
      </c>
      <c r="O164" s="115">
        <v>29086.06</v>
      </c>
      <c r="P164" s="116">
        <v>23</v>
      </c>
      <c r="Q164" s="115">
        <v>272.91000000000003</v>
      </c>
      <c r="R164" s="116">
        <f t="shared" si="9"/>
        <v>1658</v>
      </c>
      <c r="S164" s="115">
        <f>+S163+S156+S154+S147+S134+S103+S95+S93</f>
        <v>43476.82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1530</v>
      </c>
      <c r="I165" s="118">
        <v>30307.37</v>
      </c>
      <c r="J165" s="117">
        <v>882</v>
      </c>
      <c r="K165" s="118">
        <v>43538.02</v>
      </c>
      <c r="L165" s="117">
        <v>186</v>
      </c>
      <c r="M165" s="118">
        <v>14235.21</v>
      </c>
      <c r="N165" s="117">
        <v>1002</v>
      </c>
      <c r="O165" s="118">
        <v>148568.5</v>
      </c>
      <c r="P165" s="117">
        <v>41</v>
      </c>
      <c r="Q165" s="118">
        <v>953.34</v>
      </c>
      <c r="R165" s="117">
        <f t="shared" si="9"/>
        <v>3641</v>
      </c>
      <c r="S165" s="118">
        <f>+S164+S82</f>
        <v>237602.43999999997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9"/>
        <v>0</v>
      </c>
      <c r="S167" s="113">
        <f t="shared" si="9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9"/>
        <v>0</v>
      </c>
      <c r="S168" s="113">
        <f t="shared" si="9"/>
        <v>0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  <c r="J169" s="63">
        <v>0</v>
      </c>
      <c r="K169" s="113">
        <v>0</v>
      </c>
      <c r="L169" s="63">
        <v>0</v>
      </c>
      <c r="M169" s="113">
        <v>0</v>
      </c>
      <c r="N169" s="63">
        <v>0</v>
      </c>
      <c r="O169" s="113">
        <v>0</v>
      </c>
      <c r="P169" s="63">
        <v>0</v>
      </c>
      <c r="Q169" s="113">
        <v>0</v>
      </c>
      <c r="R169" s="63">
        <f t="shared" si="9"/>
        <v>0</v>
      </c>
      <c r="S169" s="113">
        <f t="shared" si="9"/>
        <v>0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  <c r="J170" s="63">
        <v>0</v>
      </c>
      <c r="K170" s="113">
        <v>0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9"/>
        <v>0</v>
      </c>
      <c r="S170" s="113">
        <f t="shared" si="9"/>
        <v>0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0</v>
      </c>
      <c r="K173" s="113">
        <v>0</v>
      </c>
      <c r="L173" s="63">
        <v>0</v>
      </c>
      <c r="M173" s="113">
        <v>0</v>
      </c>
      <c r="N173" s="63">
        <v>0</v>
      </c>
      <c r="O173" s="113">
        <v>0</v>
      </c>
      <c r="P173" s="63">
        <v>0</v>
      </c>
      <c r="Q173" s="113">
        <v>0</v>
      </c>
      <c r="R173" s="63">
        <f t="shared" si="9"/>
        <v>0</v>
      </c>
      <c r="S173" s="113">
        <f t="shared" si="9"/>
        <v>0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  <c r="J174" s="63">
        <v>0</v>
      </c>
      <c r="K174" s="113">
        <v>0</v>
      </c>
      <c r="L174" s="63">
        <v>0</v>
      </c>
      <c r="M174" s="113">
        <v>0</v>
      </c>
      <c r="N174" s="63">
        <v>0</v>
      </c>
      <c r="O174" s="113">
        <v>0</v>
      </c>
      <c r="P174" s="63">
        <v>0</v>
      </c>
      <c r="Q174" s="113">
        <v>0</v>
      </c>
      <c r="R174" s="63">
        <f t="shared" si="9"/>
        <v>0</v>
      </c>
      <c r="S174" s="113">
        <f t="shared" si="9"/>
        <v>0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9"/>
        <v>0</v>
      </c>
      <c r="S175" s="113">
        <f t="shared" si="9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0</v>
      </c>
      <c r="I178" s="113">
        <v>0</v>
      </c>
      <c r="J178" s="63">
        <v>0</v>
      </c>
      <c r="K178" s="113">
        <v>0</v>
      </c>
      <c r="L178" s="63">
        <v>0</v>
      </c>
      <c r="M178" s="113">
        <v>0</v>
      </c>
      <c r="N178" s="63">
        <v>0</v>
      </c>
      <c r="O178" s="113">
        <v>0</v>
      </c>
      <c r="P178" s="63">
        <v>0</v>
      </c>
      <c r="Q178" s="113">
        <v>0</v>
      </c>
      <c r="R178" s="63">
        <f t="shared" si="9"/>
        <v>0</v>
      </c>
      <c r="S178" s="113">
        <f t="shared" si="9"/>
        <v>0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  <c r="J179" s="63">
        <v>0</v>
      </c>
      <c r="K179" s="113">
        <v>0</v>
      </c>
      <c r="L179" s="63">
        <v>0</v>
      </c>
      <c r="M179" s="113">
        <v>0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9"/>
        <v>0</v>
      </c>
      <c r="S179" s="113">
        <f t="shared" si="9"/>
        <v>0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0</v>
      </c>
      <c r="I180" s="115">
        <v>0</v>
      </c>
      <c r="J180" s="114">
        <v>0</v>
      </c>
      <c r="K180" s="115">
        <v>0</v>
      </c>
      <c r="L180" s="114">
        <v>0</v>
      </c>
      <c r="M180" s="115">
        <v>0</v>
      </c>
      <c r="N180" s="114">
        <v>0</v>
      </c>
      <c r="O180" s="115">
        <v>0</v>
      </c>
      <c r="P180" s="114">
        <v>0</v>
      </c>
      <c r="Q180" s="115">
        <v>0</v>
      </c>
      <c r="R180" s="114">
        <f t="shared" si="9"/>
        <v>0</v>
      </c>
      <c r="S180" s="115">
        <f>SUM(S166:S179)</f>
        <v>0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0</v>
      </c>
      <c r="I185" s="115">
        <v>0</v>
      </c>
      <c r="J185" s="116">
        <v>0</v>
      </c>
      <c r="K185" s="115">
        <v>0</v>
      </c>
      <c r="L185" s="116">
        <v>0</v>
      </c>
      <c r="M185" s="115">
        <v>0</v>
      </c>
      <c r="N185" s="116">
        <v>0</v>
      </c>
      <c r="O185" s="115">
        <v>0</v>
      </c>
      <c r="P185" s="116">
        <v>0</v>
      </c>
      <c r="Q185" s="115">
        <v>0</v>
      </c>
      <c r="R185" s="116">
        <f t="shared" si="9"/>
        <v>0</v>
      </c>
      <c r="S185" s="115">
        <f>+S184+S180</f>
        <v>0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0</v>
      </c>
      <c r="I186" s="118">
        <v>0</v>
      </c>
      <c r="J186" s="117">
        <v>0</v>
      </c>
      <c r="K186" s="118">
        <v>0</v>
      </c>
      <c r="L186" s="117">
        <v>0</v>
      </c>
      <c r="M186" s="118">
        <v>0</v>
      </c>
      <c r="N186" s="117">
        <v>0</v>
      </c>
      <c r="O186" s="118">
        <v>0</v>
      </c>
      <c r="P186" s="117">
        <v>0</v>
      </c>
      <c r="Q186" s="118">
        <v>0</v>
      </c>
      <c r="R186" s="117">
        <f t="shared" si="9"/>
        <v>0</v>
      </c>
      <c r="S186" s="118">
        <f>+S185</f>
        <v>0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163</v>
      </c>
      <c r="I187" s="113">
        <v>54.38</v>
      </c>
      <c r="J187" s="63">
        <v>158</v>
      </c>
      <c r="K187" s="113">
        <v>37.71</v>
      </c>
      <c r="L187" s="63">
        <v>21</v>
      </c>
      <c r="M187" s="113">
        <v>10.65</v>
      </c>
      <c r="N187" s="63">
        <v>70</v>
      </c>
      <c r="O187" s="113">
        <v>74.62</v>
      </c>
      <c r="P187" s="63">
        <v>6</v>
      </c>
      <c r="Q187" s="113">
        <v>0.56000000000000005</v>
      </c>
      <c r="R187" s="63">
        <f t="shared" si="9"/>
        <v>418</v>
      </c>
      <c r="S187" s="113">
        <f t="shared" si="9"/>
        <v>177.92000000000002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0</v>
      </c>
      <c r="K188" s="113">
        <v>0</v>
      </c>
      <c r="L188" s="63">
        <v>1</v>
      </c>
      <c r="M188" s="113">
        <v>1.64</v>
      </c>
      <c r="N188" s="63">
        <v>1</v>
      </c>
      <c r="O188" s="113">
        <v>1.18</v>
      </c>
      <c r="P188" s="63">
        <v>0</v>
      </c>
      <c r="Q188" s="113">
        <v>0</v>
      </c>
      <c r="R188" s="63">
        <f t="shared" si="9"/>
        <v>2</v>
      </c>
      <c r="S188" s="113">
        <f t="shared" si="9"/>
        <v>2.82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0</v>
      </c>
      <c r="I189" s="113">
        <v>0</v>
      </c>
      <c r="J189" s="63">
        <v>0</v>
      </c>
      <c r="K189" s="113">
        <v>0</v>
      </c>
      <c r="L189" s="63">
        <v>0</v>
      </c>
      <c r="M189" s="113">
        <v>0</v>
      </c>
      <c r="N189" s="63">
        <v>1</v>
      </c>
      <c r="O189" s="113">
        <v>0.03</v>
      </c>
      <c r="P189" s="63">
        <v>0</v>
      </c>
      <c r="Q189" s="113">
        <v>0</v>
      </c>
      <c r="R189" s="63">
        <f t="shared" si="9"/>
        <v>1</v>
      </c>
      <c r="S189" s="113">
        <f t="shared" si="9"/>
        <v>0.03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0</v>
      </c>
      <c r="I190" s="113">
        <v>0</v>
      </c>
      <c r="J190" s="63">
        <v>0</v>
      </c>
      <c r="K190" s="113">
        <v>0</v>
      </c>
      <c r="L190" s="63">
        <v>0</v>
      </c>
      <c r="M190" s="113">
        <v>0</v>
      </c>
      <c r="N190" s="63">
        <v>0</v>
      </c>
      <c r="O190" s="113">
        <v>0</v>
      </c>
      <c r="P190" s="63">
        <v>0</v>
      </c>
      <c r="Q190" s="113">
        <v>0</v>
      </c>
      <c r="R190" s="63">
        <f t="shared" si="9"/>
        <v>0</v>
      </c>
      <c r="S190" s="113">
        <f t="shared" si="9"/>
        <v>0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0</v>
      </c>
      <c r="I191" s="113">
        <v>0</v>
      </c>
      <c r="J191" s="63">
        <v>10</v>
      </c>
      <c r="K191" s="113">
        <v>2.95</v>
      </c>
      <c r="L191" s="63">
        <v>0</v>
      </c>
      <c r="M191" s="113">
        <v>0</v>
      </c>
      <c r="N191" s="63">
        <v>17</v>
      </c>
      <c r="O191" s="113">
        <v>24.37</v>
      </c>
      <c r="P191" s="63">
        <v>0</v>
      </c>
      <c r="Q191" s="113">
        <v>0</v>
      </c>
      <c r="R191" s="63">
        <f t="shared" si="9"/>
        <v>27</v>
      </c>
      <c r="S191" s="113">
        <f t="shared" si="9"/>
        <v>27.32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0</v>
      </c>
      <c r="I192" s="113">
        <v>0</v>
      </c>
      <c r="J192" s="63">
        <v>2</v>
      </c>
      <c r="K192" s="113">
        <v>0.14000000000000001</v>
      </c>
      <c r="L192" s="63">
        <v>0</v>
      </c>
      <c r="M192" s="113">
        <v>0</v>
      </c>
      <c r="N192" s="63">
        <v>59</v>
      </c>
      <c r="O192" s="113">
        <v>53.91</v>
      </c>
      <c r="P192" s="63">
        <v>1</v>
      </c>
      <c r="Q192" s="113">
        <v>0.31</v>
      </c>
      <c r="R192" s="63">
        <f t="shared" si="9"/>
        <v>62</v>
      </c>
      <c r="S192" s="113">
        <f t="shared" si="9"/>
        <v>54.36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163</v>
      </c>
      <c r="I193" s="115">
        <v>54.38</v>
      </c>
      <c r="J193" s="116">
        <v>167</v>
      </c>
      <c r="K193" s="115">
        <v>40.799999999999997</v>
      </c>
      <c r="L193" s="116">
        <v>22</v>
      </c>
      <c r="M193" s="115">
        <v>12.29</v>
      </c>
      <c r="N193" s="116">
        <v>141</v>
      </c>
      <c r="O193" s="115">
        <v>154.11000000000001</v>
      </c>
      <c r="P193" s="116">
        <v>7</v>
      </c>
      <c r="Q193" s="115">
        <v>0.87</v>
      </c>
      <c r="R193" s="116">
        <f t="shared" ref="R193:R200" si="11">+H193+J193+L193+N193+P193</f>
        <v>500</v>
      </c>
      <c r="S193" s="115">
        <f>SUM(S187:S192)</f>
        <v>262.45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163</v>
      </c>
      <c r="I194" s="115">
        <v>54.38</v>
      </c>
      <c r="J194" s="116">
        <v>167</v>
      </c>
      <c r="K194" s="115">
        <v>40.799999999999997</v>
      </c>
      <c r="L194" s="116">
        <v>22</v>
      </c>
      <c r="M194" s="115">
        <v>12.29</v>
      </c>
      <c r="N194" s="116">
        <v>141</v>
      </c>
      <c r="O194" s="115">
        <v>154.11000000000001</v>
      </c>
      <c r="P194" s="116">
        <v>7</v>
      </c>
      <c r="Q194" s="115">
        <v>0.87</v>
      </c>
      <c r="R194" s="116">
        <f t="shared" si="11"/>
        <v>500</v>
      </c>
      <c r="S194" s="115">
        <f>+S193</f>
        <v>262.45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163</v>
      </c>
      <c r="I195" s="118">
        <v>54.38</v>
      </c>
      <c r="J195" s="117">
        <v>167</v>
      </c>
      <c r="K195" s="118">
        <v>40.799999999999997</v>
      </c>
      <c r="L195" s="117">
        <v>22</v>
      </c>
      <c r="M195" s="118">
        <v>12.29</v>
      </c>
      <c r="N195" s="117">
        <v>141</v>
      </c>
      <c r="O195" s="118">
        <v>154.11000000000001</v>
      </c>
      <c r="P195" s="117">
        <v>7</v>
      </c>
      <c r="Q195" s="118">
        <v>0.87</v>
      </c>
      <c r="R195" s="117">
        <f t="shared" si="11"/>
        <v>500</v>
      </c>
      <c r="S195" s="118">
        <f>+S194</f>
        <v>262.45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30361.75</v>
      </c>
      <c r="J201" s="115"/>
      <c r="K201" s="119">
        <f>+K200+K195+K186+K165</f>
        <v>43578.82</v>
      </c>
      <c r="L201" s="115"/>
      <c r="M201" s="119">
        <f>+M200+M195+M186+M165</f>
        <v>14247.5</v>
      </c>
      <c r="N201" s="115"/>
      <c r="O201" s="119">
        <f>+O200+O195+O186+O165</f>
        <v>148722.60999999999</v>
      </c>
      <c r="P201" s="115"/>
      <c r="Q201" s="119">
        <f>+Q200+Q195+Q186+Q165</f>
        <v>954.21</v>
      </c>
      <c r="R201" s="115"/>
      <c r="S201" s="119">
        <f>+S200+S195+S186+S165</f>
        <v>237864.88999999998</v>
      </c>
    </row>
    <row r="202" spans="1:19" x14ac:dyDescent="0.25">
      <c r="S202" s="323">
        <f>+I201+K201+M201+O201+Q201</f>
        <v>237864.88999999998</v>
      </c>
    </row>
  </sheetData>
  <sheetProtection algorithmName="SHA-512" hashValue="pE15zjOiwQYSYlDVaZ27Y+CGiorB7EVUd+72ZvmplY+jAhdyL5QUyrBMGSgSZwcilUDOA+H5YbSxfgEDq6veBg==" saltValue="eh8GRyuMth3kC1X588G3UA==" spinCount="100000" sheet="1" objects="1" scenarios="1"/>
  <mergeCells count="62">
    <mergeCell ref="E67:E70"/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A33:A66"/>
    <mergeCell ref="C33:C66"/>
    <mergeCell ref="E33:E46"/>
    <mergeCell ref="E47:E48"/>
    <mergeCell ref="J3:K3"/>
    <mergeCell ref="L3:M3"/>
    <mergeCell ref="N3:O3"/>
    <mergeCell ref="P3:Q3"/>
    <mergeCell ref="R3:S3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A166:A186"/>
    <mergeCell ref="C166:C185"/>
    <mergeCell ref="E166:E180"/>
    <mergeCell ref="E181:E184"/>
    <mergeCell ref="E185:G185"/>
    <mergeCell ref="C186:G186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2.625" style="315" bestFit="1" customWidth="1"/>
    <col min="20" max="16384" width="9" style="315"/>
  </cols>
  <sheetData>
    <row r="1" spans="1:19" x14ac:dyDescent="0.25">
      <c r="A1" s="394" t="s">
        <v>674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50</v>
      </c>
      <c r="I5" s="113">
        <v>30.78</v>
      </c>
      <c r="J5" s="63">
        <v>20</v>
      </c>
      <c r="K5" s="113">
        <v>7.44</v>
      </c>
      <c r="L5" s="63">
        <v>6</v>
      </c>
      <c r="M5" s="113">
        <v>1.41</v>
      </c>
      <c r="N5" s="63">
        <v>46</v>
      </c>
      <c r="O5" s="113">
        <v>36.31</v>
      </c>
      <c r="P5" s="63">
        <v>8</v>
      </c>
      <c r="Q5" s="113">
        <v>40.35</v>
      </c>
      <c r="R5" s="63">
        <f t="shared" ref="R5:S20" si="0">+H5+J5+L5+N5+P5</f>
        <v>130</v>
      </c>
      <c r="S5" s="113">
        <f t="shared" si="0"/>
        <v>116.28999999999999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21</v>
      </c>
      <c r="I6" s="113">
        <v>23.08</v>
      </c>
      <c r="J6" s="63">
        <v>6</v>
      </c>
      <c r="K6" s="113">
        <v>6.16</v>
      </c>
      <c r="L6" s="63">
        <v>3</v>
      </c>
      <c r="M6" s="113">
        <v>10.64</v>
      </c>
      <c r="N6" s="63">
        <v>2</v>
      </c>
      <c r="O6" s="113">
        <v>0.39</v>
      </c>
      <c r="P6" s="63">
        <v>1</v>
      </c>
      <c r="Q6" s="113">
        <v>10.11</v>
      </c>
      <c r="R6" s="63">
        <f t="shared" si="0"/>
        <v>33</v>
      </c>
      <c r="S6" s="113">
        <f t="shared" si="0"/>
        <v>50.379999999999995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0</v>
      </c>
      <c r="O7" s="113">
        <v>0</v>
      </c>
      <c r="P7" s="63">
        <v>0</v>
      </c>
      <c r="Q7" s="113">
        <v>0</v>
      </c>
      <c r="R7" s="63">
        <f t="shared" si="0"/>
        <v>0</v>
      </c>
      <c r="S7" s="113">
        <f t="shared" si="0"/>
        <v>0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5</v>
      </c>
      <c r="I8" s="113">
        <v>2.91</v>
      </c>
      <c r="J8" s="63">
        <v>0</v>
      </c>
      <c r="K8" s="113">
        <v>0</v>
      </c>
      <c r="L8" s="63">
        <v>1</v>
      </c>
      <c r="M8" s="113">
        <v>2.11</v>
      </c>
      <c r="N8" s="63">
        <v>2</v>
      </c>
      <c r="O8" s="113">
        <v>0.69</v>
      </c>
      <c r="P8" s="63">
        <v>0</v>
      </c>
      <c r="Q8" s="113">
        <v>0</v>
      </c>
      <c r="R8" s="63">
        <f t="shared" si="0"/>
        <v>8</v>
      </c>
      <c r="S8" s="113">
        <f t="shared" si="0"/>
        <v>5.7099999999999991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1</v>
      </c>
      <c r="I9" s="113">
        <v>0.51</v>
      </c>
      <c r="J9" s="63">
        <v>1</v>
      </c>
      <c r="K9" s="113">
        <v>0.15</v>
      </c>
      <c r="L9" s="63">
        <v>0</v>
      </c>
      <c r="M9" s="113">
        <v>0</v>
      </c>
      <c r="N9" s="63">
        <v>5</v>
      </c>
      <c r="O9" s="113">
        <v>2.13</v>
      </c>
      <c r="P9" s="63">
        <v>0</v>
      </c>
      <c r="Q9" s="113">
        <v>0</v>
      </c>
      <c r="R9" s="63">
        <f t="shared" si="0"/>
        <v>7</v>
      </c>
      <c r="S9" s="113">
        <f t="shared" si="0"/>
        <v>2.79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70</v>
      </c>
      <c r="I10" s="115">
        <v>57.28</v>
      </c>
      <c r="J10" s="114">
        <v>25</v>
      </c>
      <c r="K10" s="115">
        <v>13.75</v>
      </c>
      <c r="L10" s="114">
        <v>10</v>
      </c>
      <c r="M10" s="115">
        <v>14.16</v>
      </c>
      <c r="N10" s="114">
        <v>52</v>
      </c>
      <c r="O10" s="115">
        <v>39.520000000000003</v>
      </c>
      <c r="P10" s="114">
        <v>9</v>
      </c>
      <c r="Q10" s="115">
        <v>50.46</v>
      </c>
      <c r="R10" s="114">
        <f t="shared" si="0"/>
        <v>166</v>
      </c>
      <c r="S10" s="115">
        <f>SUM(S5:S9)</f>
        <v>175.17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0</v>
      </c>
      <c r="I11" s="113">
        <v>0</v>
      </c>
      <c r="J11" s="63">
        <v>1</v>
      </c>
      <c r="K11" s="113">
        <v>1.32</v>
      </c>
      <c r="L11" s="63">
        <v>0</v>
      </c>
      <c r="M11" s="113">
        <v>0</v>
      </c>
      <c r="N11" s="63">
        <v>9</v>
      </c>
      <c r="O11" s="113">
        <v>97.42</v>
      </c>
      <c r="P11" s="63">
        <v>20</v>
      </c>
      <c r="Q11" s="113">
        <v>178.93</v>
      </c>
      <c r="R11" s="63">
        <f t="shared" si="0"/>
        <v>30</v>
      </c>
      <c r="S11" s="113">
        <f t="shared" si="0"/>
        <v>277.67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2101</v>
      </c>
      <c r="I12" s="113">
        <v>9913.98</v>
      </c>
      <c r="J12" s="63">
        <v>213</v>
      </c>
      <c r="K12" s="113">
        <v>813.58</v>
      </c>
      <c r="L12" s="63">
        <v>5</v>
      </c>
      <c r="M12" s="113">
        <v>92.16</v>
      </c>
      <c r="N12" s="63">
        <v>19</v>
      </c>
      <c r="O12" s="113">
        <v>313.67</v>
      </c>
      <c r="P12" s="63">
        <v>4</v>
      </c>
      <c r="Q12" s="113">
        <v>11.05</v>
      </c>
      <c r="R12" s="63">
        <f t="shared" si="0"/>
        <v>2342</v>
      </c>
      <c r="S12" s="113">
        <f t="shared" si="0"/>
        <v>11144.439999999999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58</v>
      </c>
      <c r="I13" s="113">
        <v>85.28</v>
      </c>
      <c r="J13" s="63">
        <v>18</v>
      </c>
      <c r="K13" s="113">
        <v>26.43</v>
      </c>
      <c r="L13" s="63">
        <v>1</v>
      </c>
      <c r="M13" s="113">
        <v>0.56000000000000005</v>
      </c>
      <c r="N13" s="63">
        <v>0</v>
      </c>
      <c r="O13" s="113">
        <v>0</v>
      </c>
      <c r="P13" s="63">
        <v>0</v>
      </c>
      <c r="Q13" s="113">
        <v>0</v>
      </c>
      <c r="R13" s="63">
        <f t="shared" si="0"/>
        <v>77</v>
      </c>
      <c r="S13" s="113">
        <f t="shared" si="0"/>
        <v>112.27000000000001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1477</v>
      </c>
      <c r="I14" s="113">
        <v>8806.2900000000009</v>
      </c>
      <c r="J14" s="63">
        <v>135</v>
      </c>
      <c r="K14" s="113">
        <v>444.2</v>
      </c>
      <c r="L14" s="63">
        <v>0</v>
      </c>
      <c r="M14" s="113">
        <v>0</v>
      </c>
      <c r="N14" s="63">
        <v>17</v>
      </c>
      <c r="O14" s="113">
        <v>47.6</v>
      </c>
      <c r="P14" s="63">
        <v>1</v>
      </c>
      <c r="Q14" s="113">
        <v>0.45</v>
      </c>
      <c r="R14" s="63">
        <f t="shared" si="0"/>
        <v>1630</v>
      </c>
      <c r="S14" s="113">
        <f t="shared" si="0"/>
        <v>9298.5400000000027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248</v>
      </c>
      <c r="I15" s="113">
        <v>225.22</v>
      </c>
      <c r="J15" s="63">
        <v>37</v>
      </c>
      <c r="K15" s="113">
        <v>43.56</v>
      </c>
      <c r="L15" s="63">
        <v>4</v>
      </c>
      <c r="M15" s="113">
        <v>9.6199999999999992</v>
      </c>
      <c r="N15" s="63">
        <v>14</v>
      </c>
      <c r="O15" s="113">
        <v>247.17</v>
      </c>
      <c r="P15" s="63">
        <v>1</v>
      </c>
      <c r="Q15" s="113">
        <v>5.24</v>
      </c>
      <c r="R15" s="63">
        <f t="shared" si="0"/>
        <v>304</v>
      </c>
      <c r="S15" s="113">
        <f t="shared" si="0"/>
        <v>530.80999999999995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24</v>
      </c>
      <c r="I16" s="113">
        <v>164.49</v>
      </c>
      <c r="J16" s="63">
        <v>29</v>
      </c>
      <c r="K16" s="113">
        <v>343.91</v>
      </c>
      <c r="L16" s="63">
        <v>66</v>
      </c>
      <c r="M16" s="113">
        <v>2475.5500000000002</v>
      </c>
      <c r="N16" s="63">
        <v>309</v>
      </c>
      <c r="O16" s="113">
        <v>16640.61</v>
      </c>
      <c r="P16" s="63">
        <v>23</v>
      </c>
      <c r="Q16" s="113">
        <v>976.67</v>
      </c>
      <c r="R16" s="63">
        <f t="shared" si="0"/>
        <v>451</v>
      </c>
      <c r="S16" s="113">
        <f t="shared" si="0"/>
        <v>20601.23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35</v>
      </c>
      <c r="I17" s="113">
        <v>167.66</v>
      </c>
      <c r="J17" s="63">
        <v>11</v>
      </c>
      <c r="K17" s="113">
        <v>140.29</v>
      </c>
      <c r="L17" s="63">
        <v>0</v>
      </c>
      <c r="M17" s="113">
        <v>0</v>
      </c>
      <c r="N17" s="63">
        <v>4</v>
      </c>
      <c r="O17" s="113">
        <v>17.07</v>
      </c>
      <c r="P17" s="63">
        <v>0</v>
      </c>
      <c r="Q17" s="113">
        <v>0</v>
      </c>
      <c r="R17" s="63">
        <f t="shared" si="0"/>
        <v>50</v>
      </c>
      <c r="S17" s="113">
        <f t="shared" si="0"/>
        <v>325.02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0</v>
      </c>
      <c r="I18" s="113">
        <v>0</v>
      </c>
      <c r="J18" s="63">
        <v>0</v>
      </c>
      <c r="K18" s="113">
        <v>0</v>
      </c>
      <c r="L18" s="63">
        <v>0</v>
      </c>
      <c r="M18" s="113">
        <v>0</v>
      </c>
      <c r="N18" s="63">
        <v>0</v>
      </c>
      <c r="O18" s="113">
        <v>0</v>
      </c>
      <c r="P18" s="63">
        <v>0</v>
      </c>
      <c r="Q18" s="113">
        <v>0</v>
      </c>
      <c r="R18" s="63">
        <f t="shared" si="0"/>
        <v>0</v>
      </c>
      <c r="S18" s="113">
        <f t="shared" si="0"/>
        <v>0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3133</v>
      </c>
      <c r="I19" s="115">
        <v>19362.919999999998</v>
      </c>
      <c r="J19" s="114">
        <v>347</v>
      </c>
      <c r="K19" s="115">
        <v>1813.29</v>
      </c>
      <c r="L19" s="114">
        <v>74</v>
      </c>
      <c r="M19" s="115">
        <v>2577.89</v>
      </c>
      <c r="N19" s="114">
        <v>359</v>
      </c>
      <c r="O19" s="115">
        <v>17363.54</v>
      </c>
      <c r="P19" s="114">
        <v>44</v>
      </c>
      <c r="Q19" s="115">
        <v>1172.3399999999999</v>
      </c>
      <c r="R19" s="114">
        <f t="shared" si="0"/>
        <v>3957</v>
      </c>
      <c r="S19" s="115">
        <f>SUM(S11:S18)</f>
        <v>42289.98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16</v>
      </c>
      <c r="I20" s="113">
        <v>10.62</v>
      </c>
      <c r="J20" s="63">
        <v>7</v>
      </c>
      <c r="K20" s="113">
        <v>4.16</v>
      </c>
      <c r="L20" s="63">
        <v>4</v>
      </c>
      <c r="M20" s="113">
        <v>6.2</v>
      </c>
      <c r="N20" s="63">
        <v>5</v>
      </c>
      <c r="O20" s="113">
        <v>4.3899999999999997</v>
      </c>
      <c r="P20" s="63">
        <v>3</v>
      </c>
      <c r="Q20" s="113">
        <v>2.37</v>
      </c>
      <c r="R20" s="63">
        <f t="shared" si="0"/>
        <v>35</v>
      </c>
      <c r="S20" s="113">
        <f t="shared" si="0"/>
        <v>27.740000000000002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145</v>
      </c>
      <c r="I21" s="113">
        <v>252.04</v>
      </c>
      <c r="J21" s="63">
        <v>29</v>
      </c>
      <c r="K21" s="113">
        <v>88.44</v>
      </c>
      <c r="L21" s="63">
        <v>0</v>
      </c>
      <c r="M21" s="113">
        <v>0</v>
      </c>
      <c r="N21" s="63">
        <v>5</v>
      </c>
      <c r="O21" s="113">
        <v>15.21</v>
      </c>
      <c r="P21" s="63">
        <v>0</v>
      </c>
      <c r="Q21" s="113">
        <v>0</v>
      </c>
      <c r="R21" s="63">
        <f t="shared" ref="R21:S54" si="1">+H21+J21+L21+N21+P21</f>
        <v>179</v>
      </c>
      <c r="S21" s="113">
        <f t="shared" si="1"/>
        <v>355.69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3</v>
      </c>
      <c r="I22" s="113">
        <v>3.9</v>
      </c>
      <c r="J22" s="63">
        <v>0</v>
      </c>
      <c r="K22" s="113">
        <v>0</v>
      </c>
      <c r="L22" s="63">
        <v>0</v>
      </c>
      <c r="M22" s="113">
        <v>0</v>
      </c>
      <c r="N22" s="63">
        <v>2</v>
      </c>
      <c r="O22" s="113">
        <v>9.73</v>
      </c>
      <c r="P22" s="63">
        <v>0</v>
      </c>
      <c r="Q22" s="113">
        <v>0</v>
      </c>
      <c r="R22" s="63">
        <f t="shared" si="1"/>
        <v>5</v>
      </c>
      <c r="S22" s="113">
        <f t="shared" si="1"/>
        <v>13.63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106</v>
      </c>
      <c r="I23" s="113">
        <v>141.19999999999999</v>
      </c>
      <c r="J23" s="63">
        <v>5</v>
      </c>
      <c r="K23" s="113">
        <v>5.73</v>
      </c>
      <c r="L23" s="63">
        <v>4</v>
      </c>
      <c r="M23" s="113">
        <v>11.76</v>
      </c>
      <c r="N23" s="63">
        <v>10</v>
      </c>
      <c r="O23" s="113">
        <v>26.21</v>
      </c>
      <c r="P23" s="63">
        <v>6</v>
      </c>
      <c r="Q23" s="113">
        <v>7.7</v>
      </c>
      <c r="R23" s="63">
        <f t="shared" si="1"/>
        <v>131</v>
      </c>
      <c r="S23" s="113">
        <f t="shared" si="1"/>
        <v>192.59999999999997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1</v>
      </c>
      <c r="I24" s="113">
        <v>1.78</v>
      </c>
      <c r="J24" s="63">
        <v>3</v>
      </c>
      <c r="K24" s="113">
        <v>0.23</v>
      </c>
      <c r="L24" s="63">
        <v>0</v>
      </c>
      <c r="M24" s="113">
        <v>0</v>
      </c>
      <c r="N24" s="63">
        <v>0</v>
      </c>
      <c r="O24" s="113">
        <v>0</v>
      </c>
      <c r="P24" s="63">
        <v>0</v>
      </c>
      <c r="Q24" s="113">
        <v>0</v>
      </c>
      <c r="R24" s="63">
        <f t="shared" si="1"/>
        <v>4</v>
      </c>
      <c r="S24" s="113">
        <f t="shared" si="1"/>
        <v>2.0100000000000002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44</v>
      </c>
      <c r="I25" s="113">
        <v>70.98</v>
      </c>
      <c r="J25" s="63">
        <v>39</v>
      </c>
      <c r="K25" s="113">
        <v>93.6</v>
      </c>
      <c r="L25" s="63">
        <v>12</v>
      </c>
      <c r="M25" s="113">
        <v>46.47</v>
      </c>
      <c r="N25" s="63">
        <v>2</v>
      </c>
      <c r="O25" s="113">
        <v>2.2400000000000002</v>
      </c>
      <c r="P25" s="63">
        <v>2</v>
      </c>
      <c r="Q25" s="113">
        <v>0.3</v>
      </c>
      <c r="R25" s="63">
        <f t="shared" si="1"/>
        <v>99</v>
      </c>
      <c r="S25" s="113">
        <f t="shared" si="1"/>
        <v>213.59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44</v>
      </c>
      <c r="I26" s="113">
        <v>66.45</v>
      </c>
      <c r="J26" s="63">
        <v>73</v>
      </c>
      <c r="K26" s="113">
        <v>155.08000000000001</v>
      </c>
      <c r="L26" s="63">
        <v>0</v>
      </c>
      <c r="M26" s="113">
        <v>0</v>
      </c>
      <c r="N26" s="63">
        <v>1</v>
      </c>
      <c r="O26" s="113">
        <v>16.329999999999998</v>
      </c>
      <c r="P26" s="63">
        <v>0</v>
      </c>
      <c r="Q26" s="113">
        <v>0</v>
      </c>
      <c r="R26" s="63">
        <f t="shared" si="1"/>
        <v>118</v>
      </c>
      <c r="S26" s="113">
        <f t="shared" si="1"/>
        <v>237.86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1</v>
      </c>
      <c r="I27" s="113">
        <v>0.02</v>
      </c>
      <c r="J27" s="63">
        <v>0</v>
      </c>
      <c r="K27" s="113">
        <v>0</v>
      </c>
      <c r="L27" s="63">
        <v>0</v>
      </c>
      <c r="M27" s="113">
        <v>0</v>
      </c>
      <c r="N27" s="63">
        <v>2</v>
      </c>
      <c r="O27" s="113">
        <v>0.04</v>
      </c>
      <c r="P27" s="63">
        <v>1</v>
      </c>
      <c r="Q27" s="113">
        <v>0.03</v>
      </c>
      <c r="R27" s="63">
        <f t="shared" si="1"/>
        <v>4</v>
      </c>
      <c r="S27" s="113">
        <f t="shared" si="1"/>
        <v>0.09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11</v>
      </c>
      <c r="I28" s="113">
        <v>9.9600000000000009</v>
      </c>
      <c r="J28" s="63">
        <v>9</v>
      </c>
      <c r="K28" s="113">
        <v>7.92</v>
      </c>
      <c r="L28" s="63">
        <v>5</v>
      </c>
      <c r="M28" s="113">
        <v>20.62</v>
      </c>
      <c r="N28" s="63">
        <v>4</v>
      </c>
      <c r="O28" s="113">
        <v>5.57</v>
      </c>
      <c r="P28" s="63">
        <v>2</v>
      </c>
      <c r="Q28" s="113">
        <v>0.24</v>
      </c>
      <c r="R28" s="63">
        <f t="shared" si="1"/>
        <v>31</v>
      </c>
      <c r="S28" s="113">
        <f t="shared" si="1"/>
        <v>44.31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10</v>
      </c>
      <c r="I29" s="113">
        <v>22.52</v>
      </c>
      <c r="J29" s="63">
        <v>12</v>
      </c>
      <c r="K29" s="113">
        <v>33.39</v>
      </c>
      <c r="L29" s="63">
        <v>2</v>
      </c>
      <c r="M29" s="113">
        <v>1.84</v>
      </c>
      <c r="N29" s="63">
        <v>3</v>
      </c>
      <c r="O29" s="113">
        <v>18.760000000000002</v>
      </c>
      <c r="P29" s="63">
        <v>1</v>
      </c>
      <c r="Q29" s="113">
        <v>0.32</v>
      </c>
      <c r="R29" s="63">
        <f t="shared" si="1"/>
        <v>28</v>
      </c>
      <c r="S29" s="113">
        <f t="shared" si="1"/>
        <v>76.83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0</v>
      </c>
      <c r="I31" s="113">
        <v>0</v>
      </c>
      <c r="J31" s="63">
        <v>0</v>
      </c>
      <c r="K31" s="113">
        <v>0</v>
      </c>
      <c r="L31" s="63">
        <v>0</v>
      </c>
      <c r="M31" s="113">
        <v>0</v>
      </c>
      <c r="N31" s="63">
        <v>0</v>
      </c>
      <c r="O31" s="113">
        <v>0</v>
      </c>
      <c r="P31" s="63">
        <v>0</v>
      </c>
      <c r="Q31" s="113">
        <v>0</v>
      </c>
      <c r="R31" s="63">
        <f t="shared" si="1"/>
        <v>0</v>
      </c>
      <c r="S31" s="113">
        <f t="shared" si="1"/>
        <v>0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300</v>
      </c>
      <c r="I32" s="115">
        <v>579.47</v>
      </c>
      <c r="J32" s="114">
        <v>144</v>
      </c>
      <c r="K32" s="115">
        <v>388.55</v>
      </c>
      <c r="L32" s="114">
        <v>22</v>
      </c>
      <c r="M32" s="115">
        <v>86.89</v>
      </c>
      <c r="N32" s="114">
        <v>25</v>
      </c>
      <c r="O32" s="115">
        <v>98.48</v>
      </c>
      <c r="P32" s="114">
        <v>8</v>
      </c>
      <c r="Q32" s="115">
        <v>10.96</v>
      </c>
      <c r="R32" s="114">
        <f t="shared" si="1"/>
        <v>499</v>
      </c>
      <c r="S32" s="115">
        <f>SUM(S20:S31)</f>
        <v>1164.3499999999997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4</v>
      </c>
      <c r="I33" s="113">
        <v>2.2599999999999998</v>
      </c>
      <c r="J33" s="63">
        <v>1</v>
      </c>
      <c r="K33" s="113">
        <v>7.01</v>
      </c>
      <c r="L33" s="63">
        <v>0</v>
      </c>
      <c r="M33" s="113">
        <v>0</v>
      </c>
      <c r="N33" s="63">
        <v>1</v>
      </c>
      <c r="O33" s="113">
        <v>0.39</v>
      </c>
      <c r="P33" s="63">
        <v>2</v>
      </c>
      <c r="Q33" s="113">
        <v>1.04</v>
      </c>
      <c r="R33" s="63">
        <f t="shared" si="1"/>
        <v>8</v>
      </c>
      <c r="S33" s="113">
        <f t="shared" si="1"/>
        <v>10.7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0</v>
      </c>
      <c r="K35" s="113">
        <v>0</v>
      </c>
      <c r="L35" s="63">
        <v>0</v>
      </c>
      <c r="M35" s="113">
        <v>0</v>
      </c>
      <c r="N35" s="63">
        <v>0</v>
      </c>
      <c r="O35" s="113">
        <v>0</v>
      </c>
      <c r="P35" s="63">
        <v>1</v>
      </c>
      <c r="Q35" s="113">
        <v>0.14000000000000001</v>
      </c>
      <c r="R35" s="63">
        <f t="shared" si="1"/>
        <v>1</v>
      </c>
      <c r="S35" s="113">
        <f t="shared" si="1"/>
        <v>0.14000000000000001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1</v>
      </c>
      <c r="Q36" s="113">
        <v>1.55</v>
      </c>
      <c r="R36" s="63">
        <f t="shared" si="1"/>
        <v>1</v>
      </c>
      <c r="S36" s="113">
        <f t="shared" si="1"/>
        <v>1.55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19</v>
      </c>
      <c r="I37" s="113">
        <v>14.31</v>
      </c>
      <c r="J37" s="63">
        <v>7</v>
      </c>
      <c r="K37" s="113">
        <v>10.46</v>
      </c>
      <c r="L37" s="63">
        <v>0</v>
      </c>
      <c r="M37" s="113">
        <v>0</v>
      </c>
      <c r="N37" s="63">
        <v>2</v>
      </c>
      <c r="O37" s="113">
        <v>1.94</v>
      </c>
      <c r="P37" s="63">
        <v>0</v>
      </c>
      <c r="Q37" s="113">
        <v>0</v>
      </c>
      <c r="R37" s="63">
        <f t="shared" si="1"/>
        <v>28</v>
      </c>
      <c r="S37" s="113">
        <f t="shared" si="1"/>
        <v>26.710000000000004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5</v>
      </c>
      <c r="I38" s="113">
        <v>20.62</v>
      </c>
      <c r="J38" s="63">
        <v>6</v>
      </c>
      <c r="K38" s="113">
        <v>37.78</v>
      </c>
      <c r="L38" s="63">
        <v>5</v>
      </c>
      <c r="M38" s="113">
        <v>12.73</v>
      </c>
      <c r="N38" s="63">
        <v>59</v>
      </c>
      <c r="O38" s="113">
        <v>460.08</v>
      </c>
      <c r="P38" s="63">
        <v>0</v>
      </c>
      <c r="Q38" s="113">
        <v>0</v>
      </c>
      <c r="R38" s="63">
        <f t="shared" si="1"/>
        <v>75</v>
      </c>
      <c r="S38" s="113">
        <f t="shared" si="1"/>
        <v>531.21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0</v>
      </c>
      <c r="I39" s="113">
        <v>0</v>
      </c>
      <c r="J39" s="63">
        <v>0</v>
      </c>
      <c r="K39" s="113">
        <v>0</v>
      </c>
      <c r="L39" s="63">
        <v>0</v>
      </c>
      <c r="M39" s="113">
        <v>0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0</v>
      </c>
      <c r="S39" s="113">
        <f t="shared" si="1"/>
        <v>0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19</v>
      </c>
      <c r="I40" s="113">
        <v>36.380000000000003</v>
      </c>
      <c r="J40" s="63">
        <v>11</v>
      </c>
      <c r="K40" s="113">
        <v>21.52</v>
      </c>
      <c r="L40" s="63">
        <v>0</v>
      </c>
      <c r="M40" s="113">
        <v>0</v>
      </c>
      <c r="N40" s="63">
        <v>0</v>
      </c>
      <c r="O40" s="113">
        <v>0</v>
      </c>
      <c r="P40" s="63">
        <v>0</v>
      </c>
      <c r="Q40" s="113">
        <v>0</v>
      </c>
      <c r="R40" s="63">
        <f t="shared" si="1"/>
        <v>30</v>
      </c>
      <c r="S40" s="113">
        <f t="shared" si="1"/>
        <v>57.900000000000006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1</v>
      </c>
      <c r="O41" s="113">
        <v>0.61</v>
      </c>
      <c r="P41" s="63">
        <v>0</v>
      </c>
      <c r="Q41" s="113">
        <v>0</v>
      </c>
      <c r="R41" s="63">
        <f t="shared" si="1"/>
        <v>1</v>
      </c>
      <c r="S41" s="113">
        <f t="shared" si="1"/>
        <v>0.61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0</v>
      </c>
      <c r="I42" s="113">
        <v>0</v>
      </c>
      <c r="J42" s="63">
        <v>1</v>
      </c>
      <c r="K42" s="113">
        <v>0.03</v>
      </c>
      <c r="L42" s="63">
        <v>0</v>
      </c>
      <c r="M42" s="113">
        <v>0</v>
      </c>
      <c r="N42" s="63">
        <v>0</v>
      </c>
      <c r="O42" s="113">
        <v>0</v>
      </c>
      <c r="P42" s="63">
        <v>1</v>
      </c>
      <c r="Q42" s="113">
        <v>0.26</v>
      </c>
      <c r="R42" s="63">
        <f t="shared" si="1"/>
        <v>2</v>
      </c>
      <c r="S42" s="113">
        <f t="shared" si="1"/>
        <v>0.29000000000000004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1</v>
      </c>
      <c r="Q43" s="113">
        <v>0.44</v>
      </c>
      <c r="R43" s="63">
        <f t="shared" si="1"/>
        <v>1</v>
      </c>
      <c r="S43" s="113">
        <f t="shared" si="1"/>
        <v>0.44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6</v>
      </c>
      <c r="I44" s="113">
        <v>3.26</v>
      </c>
      <c r="J44" s="63">
        <v>8</v>
      </c>
      <c r="K44" s="113">
        <v>14.54</v>
      </c>
      <c r="L44" s="63">
        <v>2</v>
      </c>
      <c r="M44" s="113">
        <v>24.1</v>
      </c>
      <c r="N44" s="63">
        <v>10</v>
      </c>
      <c r="O44" s="113">
        <v>55.28</v>
      </c>
      <c r="P44" s="63">
        <v>3</v>
      </c>
      <c r="Q44" s="113">
        <v>8.33</v>
      </c>
      <c r="R44" s="63">
        <f t="shared" si="1"/>
        <v>29</v>
      </c>
      <c r="S44" s="113">
        <f t="shared" si="1"/>
        <v>105.51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0</v>
      </c>
      <c r="I45" s="113">
        <v>0</v>
      </c>
      <c r="J45" s="63">
        <v>0</v>
      </c>
      <c r="K45" s="113">
        <v>0</v>
      </c>
      <c r="L45" s="63">
        <v>0</v>
      </c>
      <c r="M45" s="113">
        <v>0</v>
      </c>
      <c r="N45" s="63">
        <v>0</v>
      </c>
      <c r="O45" s="113">
        <v>0</v>
      </c>
      <c r="P45" s="63">
        <v>0</v>
      </c>
      <c r="Q45" s="113">
        <v>0</v>
      </c>
      <c r="R45" s="63">
        <f t="shared" si="1"/>
        <v>0</v>
      </c>
      <c r="S45" s="113">
        <f t="shared" si="1"/>
        <v>0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50</v>
      </c>
      <c r="I46" s="115">
        <v>76.83</v>
      </c>
      <c r="J46" s="114">
        <v>32</v>
      </c>
      <c r="K46" s="115">
        <v>91.34</v>
      </c>
      <c r="L46" s="114">
        <v>7</v>
      </c>
      <c r="M46" s="115">
        <v>36.83</v>
      </c>
      <c r="N46" s="114">
        <v>71</v>
      </c>
      <c r="O46" s="115">
        <v>518.29999999999995</v>
      </c>
      <c r="P46" s="114">
        <v>6</v>
      </c>
      <c r="Q46" s="115">
        <v>11.76</v>
      </c>
      <c r="R46" s="114">
        <f t="shared" si="1"/>
        <v>166</v>
      </c>
      <c r="S46" s="115">
        <f>SUM(S33:S45)</f>
        <v>735.06000000000006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0</v>
      </c>
      <c r="I47" s="113">
        <v>0</v>
      </c>
      <c r="J47" s="63">
        <v>0</v>
      </c>
      <c r="K47" s="113">
        <v>0</v>
      </c>
      <c r="L47" s="63">
        <v>0</v>
      </c>
      <c r="M47" s="113">
        <v>0</v>
      </c>
      <c r="N47" s="63">
        <v>0</v>
      </c>
      <c r="O47" s="113">
        <v>0</v>
      </c>
      <c r="P47" s="63">
        <v>0</v>
      </c>
      <c r="Q47" s="113">
        <v>0</v>
      </c>
      <c r="R47" s="63">
        <f t="shared" si="1"/>
        <v>0</v>
      </c>
      <c r="S47" s="113">
        <f>+I47+K47+M47+O47+Q47</f>
        <v>0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0</v>
      </c>
      <c r="I48" s="115">
        <v>0</v>
      </c>
      <c r="J48" s="114">
        <v>0</v>
      </c>
      <c r="K48" s="115">
        <v>0</v>
      </c>
      <c r="L48" s="114">
        <v>0</v>
      </c>
      <c r="M48" s="115">
        <v>0</v>
      </c>
      <c r="N48" s="114">
        <v>0</v>
      </c>
      <c r="O48" s="115">
        <v>0</v>
      </c>
      <c r="P48" s="114">
        <v>0</v>
      </c>
      <c r="Q48" s="115">
        <v>0</v>
      </c>
      <c r="R48" s="114">
        <f t="shared" si="1"/>
        <v>0</v>
      </c>
      <c r="S48" s="115">
        <f>SUM(S47)</f>
        <v>0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2761</v>
      </c>
      <c r="I49" s="113">
        <v>14959.39</v>
      </c>
      <c r="J49" s="63">
        <v>666</v>
      </c>
      <c r="K49" s="113">
        <v>3969.17</v>
      </c>
      <c r="L49" s="63">
        <v>36</v>
      </c>
      <c r="M49" s="113">
        <v>342.2</v>
      </c>
      <c r="N49" s="63">
        <v>1191</v>
      </c>
      <c r="O49" s="113">
        <v>18546.41</v>
      </c>
      <c r="P49" s="63">
        <v>19</v>
      </c>
      <c r="Q49" s="113">
        <v>134.12</v>
      </c>
      <c r="R49" s="63">
        <f t="shared" si="1"/>
        <v>4673</v>
      </c>
      <c r="S49" s="113">
        <f>+I49+K49+M49+O49+Q49</f>
        <v>37951.29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2761</v>
      </c>
      <c r="I50" s="115">
        <v>14959.39</v>
      </c>
      <c r="J50" s="114">
        <v>666</v>
      </c>
      <c r="K50" s="115">
        <v>3969.17</v>
      </c>
      <c r="L50" s="114">
        <v>36</v>
      </c>
      <c r="M50" s="115">
        <v>342.2</v>
      </c>
      <c r="N50" s="114">
        <v>1191</v>
      </c>
      <c r="O50" s="115">
        <v>18546.41</v>
      </c>
      <c r="P50" s="114">
        <v>19</v>
      </c>
      <c r="Q50" s="115">
        <v>134.12</v>
      </c>
      <c r="R50" s="114">
        <f t="shared" si="1"/>
        <v>4673</v>
      </c>
      <c r="S50" s="115">
        <f>SUM(S49)</f>
        <v>37951.29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5</v>
      </c>
      <c r="I51" s="113">
        <v>3.98</v>
      </c>
      <c r="J51" s="63">
        <v>3</v>
      </c>
      <c r="K51" s="113">
        <v>0.33</v>
      </c>
      <c r="L51" s="63">
        <v>0</v>
      </c>
      <c r="M51" s="113">
        <v>0</v>
      </c>
      <c r="N51" s="63">
        <v>0</v>
      </c>
      <c r="O51" s="113">
        <v>0</v>
      </c>
      <c r="P51" s="63">
        <v>0</v>
      </c>
      <c r="Q51" s="113">
        <v>0</v>
      </c>
      <c r="R51" s="63">
        <f t="shared" si="1"/>
        <v>8</v>
      </c>
      <c r="S51" s="113">
        <f t="shared" si="1"/>
        <v>4.3099999999999996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2</v>
      </c>
      <c r="I52" s="113">
        <v>1.23</v>
      </c>
      <c r="J52" s="63">
        <v>7</v>
      </c>
      <c r="K52" s="113">
        <v>2.14</v>
      </c>
      <c r="L52" s="63">
        <v>0</v>
      </c>
      <c r="M52" s="113">
        <v>0</v>
      </c>
      <c r="N52" s="63">
        <v>0</v>
      </c>
      <c r="O52" s="113">
        <v>0</v>
      </c>
      <c r="P52" s="63">
        <v>0</v>
      </c>
      <c r="Q52" s="113">
        <v>0</v>
      </c>
      <c r="R52" s="63">
        <f t="shared" si="1"/>
        <v>9</v>
      </c>
      <c r="S52" s="113">
        <f t="shared" si="1"/>
        <v>3.37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4</v>
      </c>
      <c r="I53" s="113">
        <v>3.56</v>
      </c>
      <c r="J53" s="63">
        <v>3</v>
      </c>
      <c r="K53" s="113">
        <v>2.89</v>
      </c>
      <c r="L53" s="63">
        <v>0</v>
      </c>
      <c r="M53" s="113">
        <v>0</v>
      </c>
      <c r="N53" s="63">
        <v>0</v>
      </c>
      <c r="O53" s="113">
        <v>0</v>
      </c>
      <c r="P53" s="63">
        <v>0</v>
      </c>
      <c r="Q53" s="113">
        <v>0</v>
      </c>
      <c r="R53" s="63">
        <f t="shared" si="1"/>
        <v>7</v>
      </c>
      <c r="S53" s="113">
        <f t="shared" si="1"/>
        <v>6.45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17</v>
      </c>
      <c r="I54" s="113">
        <v>24.42</v>
      </c>
      <c r="J54" s="63">
        <v>37</v>
      </c>
      <c r="K54" s="113">
        <v>168.73</v>
      </c>
      <c r="L54" s="63">
        <v>2</v>
      </c>
      <c r="M54" s="113">
        <v>4.38</v>
      </c>
      <c r="N54" s="63">
        <v>22</v>
      </c>
      <c r="O54" s="113">
        <v>293.89999999999998</v>
      </c>
      <c r="P54" s="63">
        <v>20</v>
      </c>
      <c r="Q54" s="113">
        <v>272.48</v>
      </c>
      <c r="R54" s="63">
        <f t="shared" si="1"/>
        <v>98</v>
      </c>
      <c r="S54" s="113">
        <f t="shared" si="1"/>
        <v>763.91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135</v>
      </c>
      <c r="I55" s="113">
        <v>247.34</v>
      </c>
      <c r="J55" s="63">
        <v>36</v>
      </c>
      <c r="K55" s="113">
        <v>53.47</v>
      </c>
      <c r="L55" s="63">
        <v>1</v>
      </c>
      <c r="M55" s="113">
        <v>2.13</v>
      </c>
      <c r="N55" s="63">
        <v>4</v>
      </c>
      <c r="O55" s="113">
        <v>93.92</v>
      </c>
      <c r="P55" s="63">
        <v>0</v>
      </c>
      <c r="Q55" s="113">
        <v>0</v>
      </c>
      <c r="R55" s="63">
        <f t="shared" ref="R55:S93" si="2">+H55+J55+L55+N55+P55</f>
        <v>176</v>
      </c>
      <c r="S55" s="113">
        <f t="shared" si="2"/>
        <v>396.86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6</v>
      </c>
      <c r="I56" s="113">
        <v>8.0399999999999991</v>
      </c>
      <c r="J56" s="63">
        <v>4</v>
      </c>
      <c r="K56" s="113">
        <v>6.18</v>
      </c>
      <c r="L56" s="63">
        <v>0</v>
      </c>
      <c r="M56" s="113">
        <v>0</v>
      </c>
      <c r="N56" s="63">
        <v>0</v>
      </c>
      <c r="O56" s="113">
        <v>0</v>
      </c>
      <c r="P56" s="63">
        <v>0</v>
      </c>
      <c r="Q56" s="113">
        <v>0</v>
      </c>
      <c r="R56" s="63">
        <f t="shared" si="2"/>
        <v>10</v>
      </c>
      <c r="S56" s="113">
        <f t="shared" si="2"/>
        <v>14.219999999999999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0</v>
      </c>
      <c r="I57" s="113">
        <v>0</v>
      </c>
      <c r="J57" s="63">
        <v>0</v>
      </c>
      <c r="K57" s="113">
        <v>0</v>
      </c>
      <c r="L57" s="63">
        <v>0</v>
      </c>
      <c r="M57" s="113">
        <v>0</v>
      </c>
      <c r="N57" s="63">
        <v>0</v>
      </c>
      <c r="O57" s="113">
        <v>0</v>
      </c>
      <c r="P57" s="63">
        <v>0</v>
      </c>
      <c r="Q57" s="113">
        <v>0</v>
      </c>
      <c r="R57" s="63">
        <f t="shared" si="2"/>
        <v>0</v>
      </c>
      <c r="S57" s="113">
        <f t="shared" si="2"/>
        <v>0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158</v>
      </c>
      <c r="I58" s="115">
        <v>288.57</v>
      </c>
      <c r="J58" s="114">
        <v>79</v>
      </c>
      <c r="K58" s="115">
        <v>233.74</v>
      </c>
      <c r="L58" s="114">
        <v>3</v>
      </c>
      <c r="M58" s="115">
        <v>6.51</v>
      </c>
      <c r="N58" s="114">
        <v>26</v>
      </c>
      <c r="O58" s="115">
        <v>387.82</v>
      </c>
      <c r="P58" s="114">
        <v>20</v>
      </c>
      <c r="Q58" s="115">
        <v>272.48</v>
      </c>
      <c r="R58" s="114">
        <f t="shared" si="2"/>
        <v>286</v>
      </c>
      <c r="S58" s="115">
        <f>SUM(S51:S57)</f>
        <v>1189.1200000000001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24</v>
      </c>
      <c r="I59" s="113">
        <v>94.55</v>
      </c>
      <c r="J59" s="63">
        <v>87</v>
      </c>
      <c r="K59" s="113">
        <v>1857.11</v>
      </c>
      <c r="L59" s="63">
        <v>32</v>
      </c>
      <c r="M59" s="113">
        <v>2702.01</v>
      </c>
      <c r="N59" s="63">
        <v>569</v>
      </c>
      <c r="O59" s="113">
        <v>36237.339999999997</v>
      </c>
      <c r="P59" s="63">
        <v>0</v>
      </c>
      <c r="Q59" s="113">
        <v>0</v>
      </c>
      <c r="R59" s="63">
        <f t="shared" si="2"/>
        <v>712</v>
      </c>
      <c r="S59" s="113">
        <f>+I59+K59+M59+O59+Q59</f>
        <v>40891.009999999995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24</v>
      </c>
      <c r="I60" s="115">
        <v>94.55</v>
      </c>
      <c r="J60" s="114">
        <v>87</v>
      </c>
      <c r="K60" s="115">
        <v>1857.11</v>
      </c>
      <c r="L60" s="114">
        <v>32</v>
      </c>
      <c r="M60" s="115">
        <v>2702.01</v>
      </c>
      <c r="N60" s="114">
        <v>569</v>
      </c>
      <c r="O60" s="115">
        <v>36237.339999999997</v>
      </c>
      <c r="P60" s="114">
        <v>0</v>
      </c>
      <c r="Q60" s="115">
        <v>0</v>
      </c>
      <c r="R60" s="114">
        <f t="shared" si="2"/>
        <v>712</v>
      </c>
      <c r="S60" s="115">
        <f>SUM(S59)</f>
        <v>40891.009999999995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115</v>
      </c>
      <c r="I62" s="113">
        <v>4894.5600000000004</v>
      </c>
      <c r="J62" s="63">
        <v>7</v>
      </c>
      <c r="K62" s="113">
        <v>843.38</v>
      </c>
      <c r="L62" s="63">
        <v>0</v>
      </c>
      <c r="M62" s="113">
        <v>0</v>
      </c>
      <c r="N62" s="63">
        <v>0</v>
      </c>
      <c r="O62" s="113">
        <v>0</v>
      </c>
      <c r="P62" s="63">
        <v>0</v>
      </c>
      <c r="Q62" s="113">
        <v>0</v>
      </c>
      <c r="R62" s="63">
        <f t="shared" si="2"/>
        <v>122</v>
      </c>
      <c r="S62" s="113">
        <f>+I62+K62+M62+O62+Q62</f>
        <v>5737.9400000000005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329</v>
      </c>
      <c r="I63" s="113">
        <v>1734.56</v>
      </c>
      <c r="J63" s="63">
        <v>657</v>
      </c>
      <c r="K63" s="113">
        <v>25322.67</v>
      </c>
      <c r="L63" s="63">
        <v>37</v>
      </c>
      <c r="M63" s="113">
        <v>3285.55</v>
      </c>
      <c r="N63" s="63">
        <v>1402</v>
      </c>
      <c r="O63" s="113">
        <v>155420.89000000001</v>
      </c>
      <c r="P63" s="63">
        <v>6</v>
      </c>
      <c r="Q63" s="113">
        <v>236.95</v>
      </c>
      <c r="R63" s="63">
        <f t="shared" si="2"/>
        <v>2431</v>
      </c>
      <c r="S63" s="113">
        <f>+I63+K63+M63+O63+Q63</f>
        <v>186000.62000000002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358</v>
      </c>
      <c r="I64" s="115">
        <v>6629.12</v>
      </c>
      <c r="J64" s="114">
        <v>661</v>
      </c>
      <c r="K64" s="115">
        <v>26166.05</v>
      </c>
      <c r="L64" s="114">
        <v>37</v>
      </c>
      <c r="M64" s="115">
        <v>3285.55</v>
      </c>
      <c r="N64" s="114">
        <v>1402</v>
      </c>
      <c r="O64" s="115">
        <v>155420.89000000001</v>
      </c>
      <c r="P64" s="114">
        <v>6</v>
      </c>
      <c r="Q64" s="115">
        <v>236.95</v>
      </c>
      <c r="R64" s="114">
        <f t="shared" si="2"/>
        <v>2464</v>
      </c>
      <c r="S64" s="115">
        <f>SUM(S61:S63)</f>
        <v>191738.56000000003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387</v>
      </c>
      <c r="I65" s="113">
        <v>1350.45</v>
      </c>
      <c r="J65" s="63">
        <v>199</v>
      </c>
      <c r="K65" s="113">
        <v>483.47</v>
      </c>
      <c r="L65" s="63">
        <v>18</v>
      </c>
      <c r="M65" s="113">
        <v>103.46</v>
      </c>
      <c r="N65" s="63">
        <v>65</v>
      </c>
      <c r="O65" s="113">
        <v>742.51</v>
      </c>
      <c r="P65" s="63">
        <v>5</v>
      </c>
      <c r="Q65" s="113">
        <v>2.65</v>
      </c>
      <c r="R65" s="63">
        <f t="shared" si="2"/>
        <v>674</v>
      </c>
      <c r="S65" s="113">
        <f>+I65+K65+M65+O65+Q65</f>
        <v>2682.5400000000004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387</v>
      </c>
      <c r="I66" s="115">
        <v>1350.45</v>
      </c>
      <c r="J66" s="114">
        <v>199</v>
      </c>
      <c r="K66" s="115">
        <v>483.47</v>
      </c>
      <c r="L66" s="114">
        <v>18</v>
      </c>
      <c r="M66" s="115">
        <v>103.46</v>
      </c>
      <c r="N66" s="114">
        <v>65</v>
      </c>
      <c r="O66" s="115">
        <v>742.51</v>
      </c>
      <c r="P66" s="114">
        <v>5</v>
      </c>
      <c r="Q66" s="115">
        <v>2.65</v>
      </c>
      <c r="R66" s="114">
        <f t="shared" si="2"/>
        <v>674</v>
      </c>
      <c r="S66" s="115">
        <f>SUM(S65)</f>
        <v>2682.5400000000004</v>
      </c>
    </row>
    <row r="67" spans="1:19" x14ac:dyDescent="0.25">
      <c r="A67" s="362"/>
      <c r="B67" s="284"/>
      <c r="C67" s="361"/>
      <c r="D67" s="278"/>
      <c r="E67" s="424" t="s">
        <v>657</v>
      </c>
      <c r="F67" s="287"/>
      <c r="G67" s="112" t="s">
        <v>651</v>
      </c>
      <c r="H67" s="63">
        <v>0</v>
      </c>
      <c r="I67" s="113">
        <v>0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si="2"/>
        <v>0</v>
      </c>
      <c r="S67" s="113">
        <f t="shared" si="2"/>
        <v>0</v>
      </c>
    </row>
    <row r="68" spans="1:19" x14ac:dyDescent="0.25">
      <c r="A68" s="362"/>
      <c r="B68" s="284"/>
      <c r="C68" s="361"/>
      <c r="D68" s="278"/>
      <c r="E68" s="417"/>
      <c r="F68" s="287"/>
      <c r="G68" s="112" t="s">
        <v>652</v>
      </c>
      <c r="H68" s="63">
        <v>11</v>
      </c>
      <c r="I68" s="113">
        <v>12.13</v>
      </c>
      <c r="J68" s="63">
        <v>2</v>
      </c>
      <c r="K68" s="113">
        <v>4.4000000000000004</v>
      </c>
      <c r="L68" s="63">
        <v>0</v>
      </c>
      <c r="M68" s="113">
        <v>0</v>
      </c>
      <c r="N68" s="63">
        <v>0</v>
      </c>
      <c r="O68" s="113">
        <v>0</v>
      </c>
      <c r="P68" s="63">
        <v>0</v>
      </c>
      <c r="Q68" s="113">
        <v>0</v>
      </c>
      <c r="R68" s="63">
        <f t="shared" si="2"/>
        <v>13</v>
      </c>
      <c r="S68" s="113">
        <f t="shared" si="2"/>
        <v>16.53</v>
      </c>
    </row>
    <row r="69" spans="1:19" ht="15.75" thickBot="1" x14ac:dyDescent="0.3">
      <c r="A69" s="362"/>
      <c r="B69" s="284"/>
      <c r="C69" s="361"/>
      <c r="D69" s="278"/>
      <c r="E69" s="417"/>
      <c r="F69" s="287"/>
      <c r="G69" s="112" t="s">
        <v>658</v>
      </c>
      <c r="H69" s="63">
        <v>3</v>
      </c>
      <c r="I69" s="113">
        <v>5.23</v>
      </c>
      <c r="J69" s="63">
        <v>3</v>
      </c>
      <c r="K69" s="113">
        <v>3.82</v>
      </c>
      <c r="L69" s="63">
        <v>1</v>
      </c>
      <c r="M69" s="113">
        <v>0.76</v>
      </c>
      <c r="N69" s="63">
        <v>0</v>
      </c>
      <c r="O69" s="113">
        <v>0</v>
      </c>
      <c r="P69" s="63">
        <v>0</v>
      </c>
      <c r="Q69" s="113">
        <v>0</v>
      </c>
      <c r="R69" s="63">
        <f t="shared" si="2"/>
        <v>7</v>
      </c>
      <c r="S69" s="113">
        <f t="shared" si="2"/>
        <v>9.81</v>
      </c>
    </row>
    <row r="70" spans="1:19" ht="15.75" thickTop="1" x14ac:dyDescent="0.25">
      <c r="A70" s="362"/>
      <c r="B70" s="284"/>
      <c r="C70" s="361"/>
      <c r="D70" s="278"/>
      <c r="E70" s="425"/>
      <c r="F70" s="287"/>
      <c r="G70" s="80" t="s">
        <v>659</v>
      </c>
      <c r="H70" s="114">
        <v>14</v>
      </c>
      <c r="I70" s="115">
        <v>17.36</v>
      </c>
      <c r="J70" s="114">
        <v>5</v>
      </c>
      <c r="K70" s="115">
        <v>8.2200000000000006</v>
      </c>
      <c r="L70" s="114">
        <v>1</v>
      </c>
      <c r="M70" s="115">
        <v>0.76</v>
      </c>
      <c r="N70" s="114">
        <v>0</v>
      </c>
      <c r="O70" s="115">
        <v>0</v>
      </c>
      <c r="P70" s="114">
        <v>0</v>
      </c>
      <c r="Q70" s="115">
        <v>0</v>
      </c>
      <c r="R70" s="114">
        <f t="shared" si="2"/>
        <v>20</v>
      </c>
      <c r="S70" s="115">
        <f>SUM(S67:S69)</f>
        <v>26.340000000000003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0</v>
      </c>
      <c r="S71" s="113">
        <f t="shared" si="2"/>
        <v>0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0</v>
      </c>
      <c r="K72" s="113">
        <v>0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0</v>
      </c>
      <c r="S72" s="113">
        <f t="shared" si="2"/>
        <v>0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0</v>
      </c>
      <c r="S73" s="113">
        <f t="shared" si="2"/>
        <v>0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0</v>
      </c>
      <c r="O74" s="113">
        <v>0</v>
      </c>
      <c r="P74" s="63">
        <v>0</v>
      </c>
      <c r="Q74" s="113">
        <v>0</v>
      </c>
      <c r="R74" s="63">
        <f t="shared" si="2"/>
        <v>0</v>
      </c>
      <c r="S74" s="113">
        <f t="shared" si="2"/>
        <v>0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0</v>
      </c>
      <c r="I76" s="113">
        <v>0</v>
      </c>
      <c r="J76" s="63">
        <v>0</v>
      </c>
      <c r="K76" s="113">
        <v>0</v>
      </c>
      <c r="L76" s="63">
        <v>0</v>
      </c>
      <c r="M76" s="113">
        <v>0</v>
      </c>
      <c r="N76" s="63">
        <v>0</v>
      </c>
      <c r="O76" s="113">
        <v>0</v>
      </c>
      <c r="P76" s="63">
        <v>0</v>
      </c>
      <c r="Q76" s="113">
        <v>0</v>
      </c>
      <c r="R76" s="63">
        <f t="shared" si="2"/>
        <v>0</v>
      </c>
      <c r="S76" s="113">
        <f t="shared" si="2"/>
        <v>0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0</v>
      </c>
      <c r="I77" s="113">
        <v>0</v>
      </c>
      <c r="J77" s="63">
        <v>0</v>
      </c>
      <c r="K77" s="113">
        <v>0</v>
      </c>
      <c r="L77" s="63">
        <v>0</v>
      </c>
      <c r="M77" s="113">
        <v>0</v>
      </c>
      <c r="N77" s="63">
        <v>0</v>
      </c>
      <c r="O77" s="113">
        <v>0</v>
      </c>
      <c r="P77" s="63">
        <v>0</v>
      </c>
      <c r="Q77" s="113">
        <v>0</v>
      </c>
      <c r="R77" s="63">
        <f t="shared" si="2"/>
        <v>0</v>
      </c>
      <c r="S77" s="113">
        <f t="shared" si="2"/>
        <v>0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0</v>
      </c>
      <c r="I78" s="115">
        <v>0</v>
      </c>
      <c r="J78" s="114">
        <v>0</v>
      </c>
      <c r="K78" s="115">
        <v>0</v>
      </c>
      <c r="L78" s="114">
        <v>0</v>
      </c>
      <c r="M78" s="115">
        <v>0</v>
      </c>
      <c r="N78" s="114">
        <v>0</v>
      </c>
      <c r="O78" s="115">
        <v>0</v>
      </c>
      <c r="P78" s="114">
        <v>0</v>
      </c>
      <c r="Q78" s="115">
        <v>0</v>
      </c>
      <c r="R78" s="114">
        <f t="shared" si="2"/>
        <v>0</v>
      </c>
      <c r="S78" s="115">
        <f>SUM(S71:S77)</f>
        <v>0</v>
      </c>
    </row>
    <row r="79" spans="1:19" ht="16.5" thickTop="1" thickBot="1" x14ac:dyDescent="0.3">
      <c r="A79" s="414"/>
      <c r="B79" s="284"/>
      <c r="C79" s="417"/>
      <c r="D79" s="278"/>
      <c r="E79" s="361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61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61"/>
      <c r="F81" s="287"/>
      <c r="G81" s="319" t="s">
        <v>524</v>
      </c>
      <c r="H81" s="114">
        <v>4</v>
      </c>
      <c r="I81" s="115">
        <v>0.14000000000000001</v>
      </c>
      <c r="J81" s="114">
        <v>0</v>
      </c>
      <c r="K81" s="115">
        <v>0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f t="shared" si="2"/>
        <v>4</v>
      </c>
      <c r="S81" s="115">
        <f t="shared" si="2"/>
        <v>0.14000000000000001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4371</v>
      </c>
      <c r="I82" s="118">
        <v>43416.08</v>
      </c>
      <c r="J82" s="117">
        <v>1233</v>
      </c>
      <c r="K82" s="118">
        <v>35024.69</v>
      </c>
      <c r="L82" s="117">
        <v>152</v>
      </c>
      <c r="M82" s="118">
        <v>9156.26</v>
      </c>
      <c r="N82" s="117">
        <v>2132</v>
      </c>
      <c r="O82" s="118">
        <v>229354.81</v>
      </c>
      <c r="P82" s="117">
        <v>69</v>
      </c>
      <c r="Q82" s="118">
        <v>1891.72</v>
      </c>
      <c r="R82" s="117">
        <f t="shared" si="2"/>
        <v>7957</v>
      </c>
      <c r="S82" s="118">
        <f>+S78+S66+S64+S60+S58+S50+S48+S46+S32+S19+S10+S79+S80+S81+S70</f>
        <v>318843.56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0</v>
      </c>
      <c r="K83" s="113">
        <v>0</v>
      </c>
      <c r="L83" s="63">
        <v>4</v>
      </c>
      <c r="M83" s="113">
        <v>336.44</v>
      </c>
      <c r="N83" s="63">
        <v>7</v>
      </c>
      <c r="O83" s="113">
        <v>73.900000000000006</v>
      </c>
      <c r="P83" s="63">
        <v>0</v>
      </c>
      <c r="Q83" s="113">
        <v>0</v>
      </c>
      <c r="R83" s="63">
        <f t="shared" si="2"/>
        <v>11</v>
      </c>
      <c r="S83" s="113">
        <f t="shared" si="2"/>
        <v>410.34000000000003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80</v>
      </c>
      <c r="I84" s="113">
        <v>257.41000000000003</v>
      </c>
      <c r="J84" s="63">
        <v>197</v>
      </c>
      <c r="K84" s="113">
        <v>778.12</v>
      </c>
      <c r="L84" s="63">
        <v>7</v>
      </c>
      <c r="M84" s="113">
        <v>26.54</v>
      </c>
      <c r="N84" s="63">
        <v>154</v>
      </c>
      <c r="O84" s="113">
        <v>3261.22</v>
      </c>
      <c r="P84" s="63">
        <v>3</v>
      </c>
      <c r="Q84" s="113">
        <v>13.38</v>
      </c>
      <c r="R84" s="63">
        <f t="shared" si="2"/>
        <v>441</v>
      </c>
      <c r="S84" s="113">
        <f t="shared" si="2"/>
        <v>4336.67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79</v>
      </c>
      <c r="I85" s="113">
        <v>150.53</v>
      </c>
      <c r="J85" s="63">
        <v>128</v>
      </c>
      <c r="K85" s="113">
        <v>475.77</v>
      </c>
      <c r="L85" s="63">
        <v>0</v>
      </c>
      <c r="M85" s="113">
        <v>0</v>
      </c>
      <c r="N85" s="63">
        <v>2</v>
      </c>
      <c r="O85" s="113">
        <v>28.61</v>
      </c>
      <c r="P85" s="63">
        <v>0</v>
      </c>
      <c r="Q85" s="113">
        <v>0</v>
      </c>
      <c r="R85" s="63">
        <f t="shared" si="2"/>
        <v>209</v>
      </c>
      <c r="S85" s="113">
        <f t="shared" si="2"/>
        <v>654.91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2</v>
      </c>
      <c r="I86" s="113">
        <v>1.64</v>
      </c>
      <c r="J86" s="63">
        <v>2</v>
      </c>
      <c r="K86" s="113">
        <v>12.9</v>
      </c>
      <c r="L86" s="63">
        <v>0</v>
      </c>
      <c r="M86" s="113">
        <v>0</v>
      </c>
      <c r="N86" s="63">
        <v>39</v>
      </c>
      <c r="O86" s="113">
        <v>660.41</v>
      </c>
      <c r="P86" s="63">
        <v>1</v>
      </c>
      <c r="Q86" s="113">
        <v>17.899999999999999</v>
      </c>
      <c r="R86" s="63">
        <f t="shared" si="2"/>
        <v>44</v>
      </c>
      <c r="S86" s="113">
        <f t="shared" si="2"/>
        <v>692.84999999999991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117</v>
      </c>
      <c r="I87" s="113">
        <v>159.55000000000001</v>
      </c>
      <c r="J87" s="63">
        <v>96</v>
      </c>
      <c r="K87" s="113">
        <v>200.3</v>
      </c>
      <c r="L87" s="63">
        <v>0</v>
      </c>
      <c r="M87" s="113">
        <v>0</v>
      </c>
      <c r="N87" s="63">
        <v>4</v>
      </c>
      <c r="O87" s="113">
        <v>32.99</v>
      </c>
      <c r="P87" s="63">
        <v>0</v>
      </c>
      <c r="Q87" s="113">
        <v>0</v>
      </c>
      <c r="R87" s="63">
        <f t="shared" si="2"/>
        <v>217</v>
      </c>
      <c r="S87" s="113">
        <f t="shared" si="2"/>
        <v>392.84000000000003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23</v>
      </c>
      <c r="I88" s="113">
        <v>55.87</v>
      </c>
      <c r="J88" s="63">
        <v>82</v>
      </c>
      <c r="K88" s="113">
        <v>520.82000000000005</v>
      </c>
      <c r="L88" s="63">
        <v>4</v>
      </c>
      <c r="M88" s="113">
        <v>106.04</v>
      </c>
      <c r="N88" s="63">
        <v>110</v>
      </c>
      <c r="O88" s="113">
        <v>1569.17</v>
      </c>
      <c r="P88" s="63">
        <v>1</v>
      </c>
      <c r="Q88" s="113">
        <v>0.27</v>
      </c>
      <c r="R88" s="63">
        <f t="shared" si="2"/>
        <v>220</v>
      </c>
      <c r="S88" s="113">
        <f t="shared" si="2"/>
        <v>2252.17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18</v>
      </c>
      <c r="I89" s="113">
        <v>24.16</v>
      </c>
      <c r="J89" s="63">
        <v>27</v>
      </c>
      <c r="K89" s="113">
        <v>170.98</v>
      </c>
      <c r="L89" s="63">
        <v>4</v>
      </c>
      <c r="M89" s="113">
        <v>15.59</v>
      </c>
      <c r="N89" s="63">
        <v>60</v>
      </c>
      <c r="O89" s="113">
        <v>1159.8900000000001</v>
      </c>
      <c r="P89" s="63">
        <v>2</v>
      </c>
      <c r="Q89" s="113">
        <v>7.9</v>
      </c>
      <c r="R89" s="63">
        <f t="shared" si="2"/>
        <v>111</v>
      </c>
      <c r="S89" s="113">
        <f t="shared" si="2"/>
        <v>1378.5200000000002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5</v>
      </c>
      <c r="I91" s="113">
        <v>11.14</v>
      </c>
      <c r="J91" s="63">
        <v>18</v>
      </c>
      <c r="K91" s="113">
        <v>209.08</v>
      </c>
      <c r="L91" s="63">
        <v>0</v>
      </c>
      <c r="M91" s="113">
        <v>0</v>
      </c>
      <c r="N91" s="63">
        <v>61</v>
      </c>
      <c r="O91" s="113">
        <v>1081.68</v>
      </c>
      <c r="P91" s="63">
        <v>1</v>
      </c>
      <c r="Q91" s="113">
        <v>3.81</v>
      </c>
      <c r="R91" s="63">
        <f t="shared" si="2"/>
        <v>85</v>
      </c>
      <c r="S91" s="113">
        <f t="shared" si="2"/>
        <v>1305.71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2</v>
      </c>
      <c r="I92" s="113">
        <v>5.37</v>
      </c>
      <c r="J92" s="63">
        <v>4</v>
      </c>
      <c r="K92" s="113">
        <v>9.35</v>
      </c>
      <c r="L92" s="63">
        <v>0</v>
      </c>
      <c r="M92" s="113">
        <v>0</v>
      </c>
      <c r="N92" s="63">
        <v>1</v>
      </c>
      <c r="O92" s="113">
        <v>14.62</v>
      </c>
      <c r="P92" s="63">
        <v>1</v>
      </c>
      <c r="Q92" s="113">
        <v>0.93</v>
      </c>
      <c r="R92" s="63">
        <f t="shared" si="2"/>
        <v>8</v>
      </c>
      <c r="S92" s="113">
        <f t="shared" si="2"/>
        <v>30.269999999999996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211</v>
      </c>
      <c r="I93" s="115">
        <v>665.67</v>
      </c>
      <c r="J93" s="114">
        <v>345</v>
      </c>
      <c r="K93" s="115">
        <v>2377.3200000000002</v>
      </c>
      <c r="L93" s="114">
        <v>18</v>
      </c>
      <c r="M93" s="115">
        <v>484.61</v>
      </c>
      <c r="N93" s="114">
        <v>316</v>
      </c>
      <c r="O93" s="115">
        <v>7882.49</v>
      </c>
      <c r="P93" s="114">
        <v>5</v>
      </c>
      <c r="Q93" s="115">
        <v>44.19</v>
      </c>
      <c r="R93" s="114">
        <f t="shared" si="2"/>
        <v>895</v>
      </c>
      <c r="S93" s="115">
        <f>SUM(S83:S92)</f>
        <v>11454.280000000002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0</v>
      </c>
      <c r="I94" s="113">
        <v>0</v>
      </c>
      <c r="J94" s="63">
        <v>0</v>
      </c>
      <c r="K94" s="113">
        <v>0</v>
      </c>
      <c r="L94" s="63">
        <v>0</v>
      </c>
      <c r="M94" s="113">
        <v>0</v>
      </c>
      <c r="N94" s="63">
        <v>0</v>
      </c>
      <c r="O94" s="113">
        <v>0</v>
      </c>
      <c r="P94" s="63">
        <v>0</v>
      </c>
      <c r="Q94" s="113">
        <v>0</v>
      </c>
      <c r="R94" s="63">
        <f t="shared" ref="R94:S126" si="3">+H94+J94+L94+N94+P94</f>
        <v>0</v>
      </c>
      <c r="S94" s="113">
        <f>+I94+K94+M94+O94+Q94</f>
        <v>0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0</v>
      </c>
      <c r="I95" s="115">
        <v>0</v>
      </c>
      <c r="J95" s="114">
        <v>0</v>
      </c>
      <c r="K95" s="115">
        <v>0</v>
      </c>
      <c r="L95" s="114">
        <v>0</v>
      </c>
      <c r="M95" s="115">
        <v>0</v>
      </c>
      <c r="N95" s="114">
        <v>0</v>
      </c>
      <c r="O95" s="115">
        <v>0</v>
      </c>
      <c r="P95" s="114">
        <v>0</v>
      </c>
      <c r="Q95" s="115">
        <v>0</v>
      </c>
      <c r="R95" s="114">
        <f t="shared" si="3"/>
        <v>0</v>
      </c>
      <c r="S95" s="115">
        <f>SUM(S94)</f>
        <v>0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5</v>
      </c>
      <c r="I96" s="113">
        <v>3.46</v>
      </c>
      <c r="J96" s="63">
        <v>28</v>
      </c>
      <c r="K96" s="113">
        <v>185.58</v>
      </c>
      <c r="L96" s="63">
        <v>5</v>
      </c>
      <c r="M96" s="113">
        <v>24.15</v>
      </c>
      <c r="N96" s="63">
        <v>63</v>
      </c>
      <c r="O96" s="113">
        <v>1015.17</v>
      </c>
      <c r="P96" s="63">
        <v>0</v>
      </c>
      <c r="Q96" s="113">
        <v>0</v>
      </c>
      <c r="R96" s="63">
        <f t="shared" si="3"/>
        <v>101</v>
      </c>
      <c r="S96" s="113">
        <f t="shared" si="3"/>
        <v>1228.3599999999999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3"/>
        <v>0</v>
      </c>
      <c r="S97" s="113">
        <f t="shared" si="3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29</v>
      </c>
      <c r="I98" s="113">
        <v>94.03</v>
      </c>
      <c r="J98" s="63">
        <v>95</v>
      </c>
      <c r="K98" s="113">
        <v>1159.8399999999999</v>
      </c>
      <c r="L98" s="63">
        <v>10</v>
      </c>
      <c r="M98" s="113">
        <v>68.680000000000007</v>
      </c>
      <c r="N98" s="63">
        <v>442</v>
      </c>
      <c r="O98" s="113">
        <v>12180.6</v>
      </c>
      <c r="P98" s="63">
        <v>0</v>
      </c>
      <c r="Q98" s="113">
        <v>0</v>
      </c>
      <c r="R98" s="63">
        <f t="shared" si="3"/>
        <v>576</v>
      </c>
      <c r="S98" s="113">
        <f t="shared" si="3"/>
        <v>13503.15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0</v>
      </c>
      <c r="K99" s="113">
        <v>0</v>
      </c>
      <c r="L99" s="63">
        <v>0</v>
      </c>
      <c r="M99" s="113">
        <v>0</v>
      </c>
      <c r="N99" s="63">
        <v>0</v>
      </c>
      <c r="O99" s="113">
        <v>0</v>
      </c>
      <c r="P99" s="63">
        <v>0</v>
      </c>
      <c r="Q99" s="113">
        <v>0</v>
      </c>
      <c r="R99" s="63">
        <f t="shared" si="3"/>
        <v>0</v>
      </c>
      <c r="S99" s="113">
        <f t="shared" si="3"/>
        <v>0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0</v>
      </c>
      <c r="I100" s="113">
        <v>0</v>
      </c>
      <c r="J100" s="63">
        <v>0</v>
      </c>
      <c r="K100" s="113">
        <v>0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3"/>
        <v>0</v>
      </c>
      <c r="S100" s="113">
        <f t="shared" si="3"/>
        <v>0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236</v>
      </c>
      <c r="I101" s="113">
        <v>789.16</v>
      </c>
      <c r="J101" s="63">
        <v>620</v>
      </c>
      <c r="K101" s="113">
        <v>9350.58</v>
      </c>
      <c r="L101" s="63">
        <v>44</v>
      </c>
      <c r="M101" s="113">
        <v>986.47</v>
      </c>
      <c r="N101" s="63">
        <v>1253</v>
      </c>
      <c r="O101" s="113">
        <v>44284.94</v>
      </c>
      <c r="P101" s="63">
        <v>7</v>
      </c>
      <c r="Q101" s="113">
        <v>107.11</v>
      </c>
      <c r="R101" s="63">
        <f t="shared" si="3"/>
        <v>2160</v>
      </c>
      <c r="S101" s="113">
        <f t="shared" si="3"/>
        <v>55518.26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  <c r="J102" s="63">
        <v>0</v>
      </c>
      <c r="K102" s="113">
        <v>0</v>
      </c>
      <c r="L102" s="63">
        <v>0</v>
      </c>
      <c r="M102" s="113">
        <v>0</v>
      </c>
      <c r="N102" s="63">
        <v>0</v>
      </c>
      <c r="O102" s="113">
        <v>0</v>
      </c>
      <c r="P102" s="63">
        <v>0</v>
      </c>
      <c r="Q102" s="113">
        <v>0</v>
      </c>
      <c r="R102" s="63">
        <f t="shared" si="3"/>
        <v>0</v>
      </c>
      <c r="S102" s="113">
        <f t="shared" si="3"/>
        <v>0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247</v>
      </c>
      <c r="I103" s="115">
        <v>886.65</v>
      </c>
      <c r="J103" s="114">
        <v>641</v>
      </c>
      <c r="K103" s="115">
        <v>10696</v>
      </c>
      <c r="L103" s="114">
        <v>49</v>
      </c>
      <c r="M103" s="115">
        <v>1079.3</v>
      </c>
      <c r="N103" s="114">
        <v>1342</v>
      </c>
      <c r="O103" s="115">
        <v>57480.71</v>
      </c>
      <c r="P103" s="114">
        <v>7</v>
      </c>
      <c r="Q103" s="115">
        <v>107.11</v>
      </c>
      <c r="R103" s="114">
        <f t="shared" si="3"/>
        <v>2286</v>
      </c>
      <c r="S103" s="115">
        <f>SUM(S96:S102)</f>
        <v>70249.77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58</v>
      </c>
      <c r="I104" s="113">
        <v>107.72</v>
      </c>
      <c r="J104" s="63">
        <v>50</v>
      </c>
      <c r="K104" s="113">
        <v>72.66</v>
      </c>
      <c r="L104" s="63">
        <v>3</v>
      </c>
      <c r="M104" s="113">
        <v>40.33</v>
      </c>
      <c r="N104" s="63">
        <v>223</v>
      </c>
      <c r="O104" s="113">
        <v>2349.83</v>
      </c>
      <c r="P104" s="63">
        <v>1</v>
      </c>
      <c r="Q104" s="113">
        <v>12.19</v>
      </c>
      <c r="R104" s="63">
        <f t="shared" si="3"/>
        <v>335</v>
      </c>
      <c r="S104" s="113">
        <f t="shared" si="3"/>
        <v>2582.73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0</v>
      </c>
      <c r="I105" s="113">
        <v>0</v>
      </c>
      <c r="J105" s="63">
        <v>0</v>
      </c>
      <c r="K105" s="113">
        <v>0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3"/>
        <v>0</v>
      </c>
      <c r="S105" s="113">
        <f t="shared" si="3"/>
        <v>0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0</v>
      </c>
      <c r="I106" s="113">
        <v>0</v>
      </c>
      <c r="J106" s="63">
        <v>0</v>
      </c>
      <c r="K106" s="113">
        <v>0</v>
      </c>
      <c r="L106" s="63">
        <v>0</v>
      </c>
      <c r="M106" s="113">
        <v>0</v>
      </c>
      <c r="N106" s="63">
        <v>0</v>
      </c>
      <c r="O106" s="113">
        <v>0</v>
      </c>
      <c r="P106" s="63">
        <v>0</v>
      </c>
      <c r="Q106" s="113">
        <v>0</v>
      </c>
      <c r="R106" s="63">
        <f t="shared" si="3"/>
        <v>0</v>
      </c>
      <c r="S106" s="113">
        <f t="shared" si="3"/>
        <v>0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0</v>
      </c>
      <c r="I107" s="113">
        <v>0</v>
      </c>
      <c r="J107" s="63">
        <v>1</v>
      </c>
      <c r="K107" s="113">
        <v>0.02</v>
      </c>
      <c r="L107" s="63">
        <v>0</v>
      </c>
      <c r="M107" s="113">
        <v>0</v>
      </c>
      <c r="N107" s="63">
        <v>1</v>
      </c>
      <c r="O107" s="113">
        <v>33.29</v>
      </c>
      <c r="P107" s="63">
        <v>0</v>
      </c>
      <c r="Q107" s="113">
        <v>0</v>
      </c>
      <c r="R107" s="63">
        <f t="shared" si="3"/>
        <v>2</v>
      </c>
      <c r="S107" s="113">
        <f t="shared" si="3"/>
        <v>33.31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0</v>
      </c>
      <c r="I108" s="113">
        <v>0</v>
      </c>
      <c r="J108" s="63">
        <v>1</v>
      </c>
      <c r="K108" s="113">
        <v>0.74</v>
      </c>
      <c r="L108" s="63">
        <v>0</v>
      </c>
      <c r="M108" s="113">
        <v>0</v>
      </c>
      <c r="N108" s="63">
        <v>0</v>
      </c>
      <c r="O108" s="113">
        <v>0</v>
      </c>
      <c r="P108" s="63">
        <v>0</v>
      </c>
      <c r="Q108" s="113">
        <v>0</v>
      </c>
      <c r="R108" s="63">
        <f t="shared" si="3"/>
        <v>1</v>
      </c>
      <c r="S108" s="113">
        <f t="shared" si="3"/>
        <v>0.74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34</v>
      </c>
      <c r="I109" s="113">
        <v>13.21</v>
      </c>
      <c r="J109" s="63">
        <v>35</v>
      </c>
      <c r="K109" s="113">
        <v>5.81</v>
      </c>
      <c r="L109" s="63">
        <v>0</v>
      </c>
      <c r="M109" s="113">
        <v>0</v>
      </c>
      <c r="N109" s="63">
        <v>2</v>
      </c>
      <c r="O109" s="113">
        <v>3.03</v>
      </c>
      <c r="P109" s="63">
        <v>0</v>
      </c>
      <c r="Q109" s="113">
        <v>0</v>
      </c>
      <c r="R109" s="63">
        <f t="shared" si="3"/>
        <v>71</v>
      </c>
      <c r="S109" s="113">
        <f t="shared" si="3"/>
        <v>22.05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2</v>
      </c>
      <c r="I110" s="113">
        <v>0.34</v>
      </c>
      <c r="J110" s="63">
        <v>0</v>
      </c>
      <c r="K110" s="113">
        <v>0</v>
      </c>
      <c r="L110" s="63">
        <v>4</v>
      </c>
      <c r="M110" s="113">
        <v>7.64</v>
      </c>
      <c r="N110" s="63">
        <v>1</v>
      </c>
      <c r="O110" s="113">
        <v>6.11</v>
      </c>
      <c r="P110" s="63">
        <v>1</v>
      </c>
      <c r="Q110" s="113">
        <v>0.56999999999999995</v>
      </c>
      <c r="R110" s="63">
        <f t="shared" si="3"/>
        <v>8</v>
      </c>
      <c r="S110" s="113">
        <f t="shared" si="3"/>
        <v>14.66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0</v>
      </c>
      <c r="I111" s="113">
        <v>0</v>
      </c>
      <c r="J111" s="63">
        <v>0</v>
      </c>
      <c r="K111" s="113">
        <v>0</v>
      </c>
      <c r="L111" s="63">
        <v>0</v>
      </c>
      <c r="M111" s="113">
        <v>0</v>
      </c>
      <c r="N111" s="63">
        <v>0</v>
      </c>
      <c r="O111" s="113">
        <v>0</v>
      </c>
      <c r="P111" s="63">
        <v>0</v>
      </c>
      <c r="Q111" s="113">
        <v>0</v>
      </c>
      <c r="R111" s="63">
        <f t="shared" si="3"/>
        <v>0</v>
      </c>
      <c r="S111" s="113">
        <f t="shared" si="3"/>
        <v>0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1</v>
      </c>
      <c r="I112" s="113">
        <v>0.4</v>
      </c>
      <c r="J112" s="63">
        <v>3</v>
      </c>
      <c r="K112" s="113">
        <v>0.73</v>
      </c>
      <c r="L112" s="63">
        <v>0</v>
      </c>
      <c r="M112" s="113">
        <v>0</v>
      </c>
      <c r="N112" s="63">
        <v>0</v>
      </c>
      <c r="O112" s="113">
        <v>0</v>
      </c>
      <c r="P112" s="63">
        <v>0</v>
      </c>
      <c r="Q112" s="113">
        <v>0</v>
      </c>
      <c r="R112" s="63">
        <f t="shared" si="3"/>
        <v>4</v>
      </c>
      <c r="S112" s="113">
        <f t="shared" si="3"/>
        <v>1.1299999999999999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0</v>
      </c>
      <c r="I113" s="113">
        <v>0</v>
      </c>
      <c r="J113" s="63">
        <v>0</v>
      </c>
      <c r="K113" s="113">
        <v>0</v>
      </c>
      <c r="L113" s="63">
        <v>0</v>
      </c>
      <c r="M113" s="113">
        <v>0</v>
      </c>
      <c r="N113" s="63">
        <v>0</v>
      </c>
      <c r="O113" s="113">
        <v>0</v>
      </c>
      <c r="P113" s="63">
        <v>0</v>
      </c>
      <c r="Q113" s="113">
        <v>0</v>
      </c>
      <c r="R113" s="63">
        <f t="shared" si="3"/>
        <v>0</v>
      </c>
      <c r="S113" s="113">
        <f t="shared" si="3"/>
        <v>0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0</v>
      </c>
      <c r="I114" s="113">
        <v>0</v>
      </c>
      <c r="J114" s="63">
        <v>1</v>
      </c>
      <c r="K114" s="113">
        <v>0.05</v>
      </c>
      <c r="L114" s="63">
        <v>0</v>
      </c>
      <c r="M114" s="113">
        <v>0</v>
      </c>
      <c r="N114" s="63">
        <v>0</v>
      </c>
      <c r="O114" s="113">
        <v>0</v>
      </c>
      <c r="P114" s="63">
        <v>0</v>
      </c>
      <c r="Q114" s="113">
        <v>0</v>
      </c>
      <c r="R114" s="63">
        <f t="shared" si="3"/>
        <v>1</v>
      </c>
      <c r="S114" s="113">
        <f t="shared" si="3"/>
        <v>0.05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0</v>
      </c>
      <c r="I115" s="113">
        <v>0</v>
      </c>
      <c r="J115" s="63">
        <v>0</v>
      </c>
      <c r="K115" s="113">
        <v>0</v>
      </c>
      <c r="L115" s="63">
        <v>0</v>
      </c>
      <c r="M115" s="113">
        <v>0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3"/>
        <v>0</v>
      </c>
      <c r="S115" s="113">
        <f t="shared" si="3"/>
        <v>0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1</v>
      </c>
      <c r="I116" s="113">
        <v>0.2</v>
      </c>
      <c r="J116" s="63">
        <v>0</v>
      </c>
      <c r="K116" s="113">
        <v>0</v>
      </c>
      <c r="L116" s="63">
        <v>0</v>
      </c>
      <c r="M116" s="113">
        <v>0</v>
      </c>
      <c r="N116" s="63">
        <v>0</v>
      </c>
      <c r="O116" s="113">
        <v>0</v>
      </c>
      <c r="P116" s="63">
        <v>0</v>
      </c>
      <c r="Q116" s="113">
        <v>0</v>
      </c>
      <c r="R116" s="63">
        <f t="shared" si="3"/>
        <v>1</v>
      </c>
      <c r="S116" s="113">
        <f t="shared" si="3"/>
        <v>0.2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1</v>
      </c>
      <c r="I117" s="113">
        <v>7.0000000000000007E-2</v>
      </c>
      <c r="J117" s="63">
        <v>1</v>
      </c>
      <c r="K117" s="113">
        <v>1.08</v>
      </c>
      <c r="L117" s="63">
        <v>3</v>
      </c>
      <c r="M117" s="113">
        <v>7.15</v>
      </c>
      <c r="N117" s="63">
        <v>0</v>
      </c>
      <c r="O117" s="113">
        <v>0</v>
      </c>
      <c r="P117" s="63">
        <v>0</v>
      </c>
      <c r="Q117" s="113">
        <v>0</v>
      </c>
      <c r="R117" s="63">
        <f t="shared" si="3"/>
        <v>5</v>
      </c>
      <c r="S117" s="113">
        <f t="shared" si="3"/>
        <v>8.3000000000000007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  <c r="J118" s="63">
        <v>0</v>
      </c>
      <c r="K118" s="113">
        <v>0</v>
      </c>
      <c r="L118" s="63">
        <v>0</v>
      </c>
      <c r="M118" s="113">
        <v>0</v>
      </c>
      <c r="N118" s="63">
        <v>1</v>
      </c>
      <c r="O118" s="113">
        <v>4.72</v>
      </c>
      <c r="P118" s="63">
        <v>0</v>
      </c>
      <c r="Q118" s="113">
        <v>0</v>
      </c>
      <c r="R118" s="63">
        <f t="shared" si="3"/>
        <v>1</v>
      </c>
      <c r="S118" s="113">
        <f t="shared" si="3"/>
        <v>4.72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4</v>
      </c>
      <c r="I119" s="113">
        <v>1.31</v>
      </c>
      <c r="J119" s="63">
        <v>2</v>
      </c>
      <c r="K119" s="113">
        <v>0.99</v>
      </c>
      <c r="L119" s="63">
        <v>0</v>
      </c>
      <c r="M119" s="113">
        <v>0</v>
      </c>
      <c r="N119" s="63">
        <v>8</v>
      </c>
      <c r="O119" s="113">
        <v>10.050000000000001</v>
      </c>
      <c r="P119" s="63">
        <v>0</v>
      </c>
      <c r="Q119" s="113">
        <v>0</v>
      </c>
      <c r="R119" s="63">
        <f t="shared" si="3"/>
        <v>14</v>
      </c>
      <c r="S119" s="113">
        <f t="shared" si="3"/>
        <v>12.350000000000001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4</v>
      </c>
      <c r="I120" s="113">
        <v>0.66</v>
      </c>
      <c r="J120" s="63">
        <v>1</v>
      </c>
      <c r="K120" s="113">
        <v>0.89</v>
      </c>
      <c r="L120" s="63">
        <v>0</v>
      </c>
      <c r="M120" s="113">
        <v>0</v>
      </c>
      <c r="N120" s="63">
        <v>7</v>
      </c>
      <c r="O120" s="113">
        <v>28.91</v>
      </c>
      <c r="P120" s="63">
        <v>0</v>
      </c>
      <c r="Q120" s="113">
        <v>0</v>
      </c>
      <c r="R120" s="63">
        <f t="shared" si="3"/>
        <v>12</v>
      </c>
      <c r="S120" s="113">
        <f t="shared" si="3"/>
        <v>30.46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1</v>
      </c>
      <c r="I121" s="113">
        <v>0.24</v>
      </c>
      <c r="J121" s="63">
        <v>0</v>
      </c>
      <c r="K121" s="113">
        <v>0</v>
      </c>
      <c r="L121" s="63">
        <v>0</v>
      </c>
      <c r="M121" s="113">
        <v>0</v>
      </c>
      <c r="N121" s="63">
        <v>1</v>
      </c>
      <c r="O121" s="113">
        <v>0.05</v>
      </c>
      <c r="P121" s="63">
        <v>0</v>
      </c>
      <c r="Q121" s="113">
        <v>0</v>
      </c>
      <c r="R121" s="63">
        <f t="shared" si="3"/>
        <v>2</v>
      </c>
      <c r="S121" s="113">
        <f t="shared" si="3"/>
        <v>0.28999999999999998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4</v>
      </c>
      <c r="I122" s="113">
        <v>1.1100000000000001</v>
      </c>
      <c r="J122" s="63">
        <v>4</v>
      </c>
      <c r="K122" s="113">
        <v>1.36</v>
      </c>
      <c r="L122" s="63">
        <v>1</v>
      </c>
      <c r="M122" s="113">
        <v>1.03</v>
      </c>
      <c r="N122" s="63">
        <v>0</v>
      </c>
      <c r="O122" s="113">
        <v>0</v>
      </c>
      <c r="P122" s="63">
        <v>0</v>
      </c>
      <c r="Q122" s="113">
        <v>0</v>
      </c>
      <c r="R122" s="63">
        <f t="shared" si="3"/>
        <v>9</v>
      </c>
      <c r="S122" s="113">
        <f t="shared" si="3"/>
        <v>3.5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0</v>
      </c>
      <c r="I123" s="113">
        <v>0</v>
      </c>
      <c r="J123" s="63">
        <v>0</v>
      </c>
      <c r="K123" s="113">
        <v>0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3"/>
        <v>0</v>
      </c>
      <c r="S123" s="113">
        <f t="shared" si="3"/>
        <v>0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</v>
      </c>
      <c r="I124" s="113">
        <v>0.17</v>
      </c>
      <c r="J124" s="63">
        <v>0</v>
      </c>
      <c r="K124" s="113">
        <v>0</v>
      </c>
      <c r="L124" s="63">
        <v>0</v>
      </c>
      <c r="M124" s="113">
        <v>0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3"/>
        <v>1</v>
      </c>
      <c r="S124" s="113">
        <f t="shared" si="3"/>
        <v>0.17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4</v>
      </c>
      <c r="I125" s="113">
        <v>2.52</v>
      </c>
      <c r="J125" s="63">
        <v>18</v>
      </c>
      <c r="K125" s="113">
        <v>151.80000000000001</v>
      </c>
      <c r="L125" s="63">
        <v>1</v>
      </c>
      <c r="M125" s="113">
        <v>0.68</v>
      </c>
      <c r="N125" s="63">
        <v>38</v>
      </c>
      <c r="O125" s="113">
        <v>703.61</v>
      </c>
      <c r="P125" s="63">
        <v>0</v>
      </c>
      <c r="Q125" s="113">
        <v>0</v>
      </c>
      <c r="R125" s="63">
        <f t="shared" si="3"/>
        <v>61</v>
      </c>
      <c r="S125" s="113">
        <f t="shared" si="3"/>
        <v>858.61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0</v>
      </c>
      <c r="I126" s="113">
        <v>0</v>
      </c>
      <c r="J126" s="63">
        <v>0</v>
      </c>
      <c r="K126" s="113">
        <v>0</v>
      </c>
      <c r="L126" s="63">
        <v>0</v>
      </c>
      <c r="M126" s="113">
        <v>0</v>
      </c>
      <c r="N126" s="63">
        <v>0</v>
      </c>
      <c r="O126" s="113">
        <v>0</v>
      </c>
      <c r="P126" s="63">
        <v>0</v>
      </c>
      <c r="Q126" s="113">
        <v>0</v>
      </c>
      <c r="R126" s="63">
        <f t="shared" si="3"/>
        <v>0</v>
      </c>
      <c r="S126" s="113">
        <f t="shared" si="3"/>
        <v>0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1</v>
      </c>
      <c r="I127" s="113">
        <v>0.22</v>
      </c>
      <c r="J127" s="63">
        <v>0</v>
      </c>
      <c r="K127" s="113">
        <v>0</v>
      </c>
      <c r="L127" s="63">
        <v>1</v>
      </c>
      <c r="M127" s="113">
        <v>2.0299999999999998</v>
      </c>
      <c r="N127" s="63">
        <v>1</v>
      </c>
      <c r="O127" s="113">
        <v>11.38</v>
      </c>
      <c r="P127" s="63">
        <v>0</v>
      </c>
      <c r="Q127" s="113">
        <v>0</v>
      </c>
      <c r="R127" s="63">
        <f t="shared" ref="R127:S159" si="4">+H127+J127+L127+N127+P127</f>
        <v>3</v>
      </c>
      <c r="S127" s="113">
        <f t="shared" si="4"/>
        <v>13.63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  <c r="J128" s="63">
        <v>0</v>
      </c>
      <c r="K128" s="113">
        <v>0</v>
      </c>
      <c r="L128" s="63">
        <v>0</v>
      </c>
      <c r="M128" s="113">
        <v>0</v>
      </c>
      <c r="N128" s="63">
        <v>0</v>
      </c>
      <c r="O128" s="113">
        <v>0</v>
      </c>
      <c r="P128" s="63">
        <v>0</v>
      </c>
      <c r="Q128" s="113">
        <v>0</v>
      </c>
      <c r="R128" s="63">
        <f t="shared" si="4"/>
        <v>0</v>
      </c>
      <c r="S128" s="113">
        <f t="shared" si="4"/>
        <v>0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4"/>
        <v>0</v>
      </c>
      <c r="S129" s="113">
        <f t="shared" si="4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0</v>
      </c>
      <c r="K130" s="113">
        <v>0</v>
      </c>
      <c r="L130" s="63">
        <v>0</v>
      </c>
      <c r="M130" s="113">
        <v>0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4"/>
        <v>0</v>
      </c>
      <c r="S130" s="113">
        <f t="shared" si="4"/>
        <v>0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4"/>
        <v>0</v>
      </c>
      <c r="S131" s="113">
        <f t="shared" si="4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2</v>
      </c>
      <c r="I132" s="113">
        <v>0.59</v>
      </c>
      <c r="J132" s="63">
        <v>0</v>
      </c>
      <c r="K132" s="113">
        <v>0</v>
      </c>
      <c r="L132" s="63">
        <v>1</v>
      </c>
      <c r="M132" s="113">
        <v>10.83</v>
      </c>
      <c r="N132" s="63">
        <v>0</v>
      </c>
      <c r="O132" s="113">
        <v>0</v>
      </c>
      <c r="P132" s="63">
        <v>0</v>
      </c>
      <c r="Q132" s="113">
        <v>0</v>
      </c>
      <c r="R132" s="63">
        <f t="shared" si="4"/>
        <v>3</v>
      </c>
      <c r="S132" s="113">
        <f t="shared" si="4"/>
        <v>11.42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152</v>
      </c>
      <c r="I133" s="113">
        <v>88.23</v>
      </c>
      <c r="J133" s="63">
        <v>173</v>
      </c>
      <c r="K133" s="113">
        <v>112.79</v>
      </c>
      <c r="L133" s="63">
        <v>7</v>
      </c>
      <c r="M133" s="113">
        <v>14.84</v>
      </c>
      <c r="N133" s="63">
        <v>45</v>
      </c>
      <c r="O133" s="113">
        <v>29.63</v>
      </c>
      <c r="P133" s="63">
        <v>5</v>
      </c>
      <c r="Q133" s="113">
        <v>5.62</v>
      </c>
      <c r="R133" s="63">
        <f t="shared" si="4"/>
        <v>382</v>
      </c>
      <c r="S133" s="113">
        <f t="shared" si="4"/>
        <v>251.11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212</v>
      </c>
      <c r="I134" s="115">
        <v>216.99</v>
      </c>
      <c r="J134" s="114">
        <v>231</v>
      </c>
      <c r="K134" s="115">
        <v>348.92</v>
      </c>
      <c r="L134" s="114">
        <v>16</v>
      </c>
      <c r="M134" s="115">
        <v>84.53</v>
      </c>
      <c r="N134" s="114">
        <v>301</v>
      </c>
      <c r="O134" s="115">
        <v>3180.61</v>
      </c>
      <c r="P134" s="114">
        <v>7</v>
      </c>
      <c r="Q134" s="115">
        <v>18.38</v>
      </c>
      <c r="R134" s="114">
        <f t="shared" si="4"/>
        <v>767</v>
      </c>
      <c r="S134" s="115">
        <f>SUM(S104:S133)</f>
        <v>3849.4300000000003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4"/>
        <v>0</v>
      </c>
      <c r="S135" s="113">
        <f t="shared" si="4"/>
        <v>0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0</v>
      </c>
      <c r="I136" s="113">
        <v>0</v>
      </c>
      <c r="J136" s="63">
        <v>2</v>
      </c>
      <c r="K136" s="113">
        <v>10.73</v>
      </c>
      <c r="L136" s="63">
        <v>2</v>
      </c>
      <c r="M136" s="113">
        <v>30.43</v>
      </c>
      <c r="N136" s="63">
        <v>7</v>
      </c>
      <c r="O136" s="113">
        <v>131.16</v>
      </c>
      <c r="P136" s="63">
        <v>0</v>
      </c>
      <c r="Q136" s="113">
        <v>0</v>
      </c>
      <c r="R136" s="63">
        <f t="shared" si="4"/>
        <v>11</v>
      </c>
      <c r="S136" s="113">
        <f t="shared" si="4"/>
        <v>172.32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0</v>
      </c>
      <c r="I137" s="113">
        <v>0</v>
      </c>
      <c r="J137" s="63">
        <v>9</v>
      </c>
      <c r="K137" s="113">
        <v>64.42</v>
      </c>
      <c r="L137" s="63">
        <v>0</v>
      </c>
      <c r="M137" s="113">
        <v>0</v>
      </c>
      <c r="N137" s="63">
        <v>189</v>
      </c>
      <c r="O137" s="113">
        <v>2829.61</v>
      </c>
      <c r="P137" s="63">
        <v>2</v>
      </c>
      <c r="Q137" s="113">
        <v>10.88</v>
      </c>
      <c r="R137" s="63">
        <f t="shared" si="4"/>
        <v>200</v>
      </c>
      <c r="S137" s="113">
        <f t="shared" si="4"/>
        <v>2904.9100000000003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2</v>
      </c>
      <c r="I138" s="113">
        <v>14.52</v>
      </c>
      <c r="J138" s="63">
        <v>6</v>
      </c>
      <c r="K138" s="113">
        <v>24.82</v>
      </c>
      <c r="L138" s="63">
        <v>0</v>
      </c>
      <c r="M138" s="113">
        <v>0</v>
      </c>
      <c r="N138" s="63">
        <v>3</v>
      </c>
      <c r="O138" s="113">
        <v>47.63</v>
      </c>
      <c r="P138" s="63">
        <v>0</v>
      </c>
      <c r="Q138" s="113">
        <v>0</v>
      </c>
      <c r="R138" s="63">
        <f t="shared" si="4"/>
        <v>11</v>
      </c>
      <c r="S138" s="113">
        <f t="shared" si="4"/>
        <v>86.97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0</v>
      </c>
      <c r="I139" s="113">
        <v>0</v>
      </c>
      <c r="J139" s="63">
        <v>0</v>
      </c>
      <c r="K139" s="113">
        <v>0</v>
      </c>
      <c r="L139" s="63">
        <v>0</v>
      </c>
      <c r="M139" s="113">
        <v>0</v>
      </c>
      <c r="N139" s="63">
        <v>36</v>
      </c>
      <c r="O139" s="113">
        <v>390.35</v>
      </c>
      <c r="P139" s="63">
        <v>2</v>
      </c>
      <c r="Q139" s="113">
        <v>0.82</v>
      </c>
      <c r="R139" s="63">
        <f t="shared" si="4"/>
        <v>38</v>
      </c>
      <c r="S139" s="113">
        <f t="shared" si="4"/>
        <v>391.17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93</v>
      </c>
      <c r="I140" s="113">
        <v>261.35000000000002</v>
      </c>
      <c r="J140" s="63">
        <v>457</v>
      </c>
      <c r="K140" s="113">
        <v>3516.76</v>
      </c>
      <c r="L140" s="63">
        <v>2</v>
      </c>
      <c r="M140" s="113">
        <v>21.17</v>
      </c>
      <c r="N140" s="63">
        <v>87</v>
      </c>
      <c r="O140" s="113">
        <v>777.59</v>
      </c>
      <c r="P140" s="63">
        <v>0</v>
      </c>
      <c r="Q140" s="113">
        <v>0</v>
      </c>
      <c r="R140" s="63">
        <f t="shared" si="4"/>
        <v>639</v>
      </c>
      <c r="S140" s="113">
        <f t="shared" si="4"/>
        <v>4576.87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6</v>
      </c>
      <c r="I141" s="113">
        <v>7.49</v>
      </c>
      <c r="J141" s="63">
        <v>35</v>
      </c>
      <c r="K141" s="113">
        <v>212.68</v>
      </c>
      <c r="L141" s="63">
        <v>7</v>
      </c>
      <c r="M141" s="113">
        <v>92.49</v>
      </c>
      <c r="N141" s="63">
        <v>49</v>
      </c>
      <c r="O141" s="113">
        <v>526.91</v>
      </c>
      <c r="P141" s="63">
        <v>0</v>
      </c>
      <c r="Q141" s="113">
        <v>0</v>
      </c>
      <c r="R141" s="63">
        <f t="shared" si="4"/>
        <v>97</v>
      </c>
      <c r="S141" s="113">
        <f t="shared" si="4"/>
        <v>839.56999999999994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5</v>
      </c>
      <c r="I142" s="113">
        <v>2.86</v>
      </c>
      <c r="J142" s="63">
        <v>7</v>
      </c>
      <c r="K142" s="113">
        <v>30.99</v>
      </c>
      <c r="L142" s="63">
        <v>6</v>
      </c>
      <c r="M142" s="113">
        <v>93.19</v>
      </c>
      <c r="N142" s="63">
        <v>12</v>
      </c>
      <c r="O142" s="113">
        <v>83.08</v>
      </c>
      <c r="P142" s="63">
        <v>0</v>
      </c>
      <c r="Q142" s="113">
        <v>0</v>
      </c>
      <c r="R142" s="63">
        <f t="shared" si="4"/>
        <v>30</v>
      </c>
      <c r="S142" s="113">
        <f t="shared" si="4"/>
        <v>210.12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1</v>
      </c>
      <c r="I143" s="113">
        <v>0.65</v>
      </c>
      <c r="J143" s="63">
        <v>13</v>
      </c>
      <c r="K143" s="113">
        <v>39.04</v>
      </c>
      <c r="L143" s="63">
        <v>0</v>
      </c>
      <c r="M143" s="113">
        <v>0</v>
      </c>
      <c r="N143" s="63">
        <v>49</v>
      </c>
      <c r="O143" s="113">
        <v>651.96</v>
      </c>
      <c r="P143" s="63">
        <v>0</v>
      </c>
      <c r="Q143" s="113">
        <v>0</v>
      </c>
      <c r="R143" s="63">
        <f t="shared" si="4"/>
        <v>63</v>
      </c>
      <c r="S143" s="113">
        <f t="shared" si="4"/>
        <v>691.65000000000009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10</v>
      </c>
      <c r="I144" s="113">
        <v>25.37</v>
      </c>
      <c r="J144" s="63">
        <v>6</v>
      </c>
      <c r="K144" s="113">
        <v>6.9</v>
      </c>
      <c r="L144" s="63">
        <v>0</v>
      </c>
      <c r="M144" s="113">
        <v>0</v>
      </c>
      <c r="N144" s="63">
        <v>6</v>
      </c>
      <c r="O144" s="113">
        <v>59.32</v>
      </c>
      <c r="P144" s="63">
        <v>1</v>
      </c>
      <c r="Q144" s="113">
        <v>1.1200000000000001</v>
      </c>
      <c r="R144" s="63">
        <f t="shared" si="4"/>
        <v>23</v>
      </c>
      <c r="S144" s="113">
        <f t="shared" si="4"/>
        <v>92.710000000000008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1</v>
      </c>
      <c r="I145" s="113">
        <v>0.14000000000000001</v>
      </c>
      <c r="J145" s="63">
        <v>2</v>
      </c>
      <c r="K145" s="113">
        <v>116.9</v>
      </c>
      <c r="L145" s="63">
        <v>0</v>
      </c>
      <c r="M145" s="113">
        <v>0</v>
      </c>
      <c r="N145" s="63">
        <v>5</v>
      </c>
      <c r="O145" s="113">
        <v>78.52</v>
      </c>
      <c r="P145" s="63">
        <v>0</v>
      </c>
      <c r="Q145" s="113">
        <v>0</v>
      </c>
      <c r="R145" s="63">
        <f t="shared" si="4"/>
        <v>8</v>
      </c>
      <c r="S145" s="113">
        <f t="shared" si="4"/>
        <v>195.56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1</v>
      </c>
      <c r="I146" s="113">
        <v>11.07</v>
      </c>
      <c r="J146" s="63">
        <v>0</v>
      </c>
      <c r="K146" s="113">
        <v>0</v>
      </c>
      <c r="L146" s="63">
        <v>1</v>
      </c>
      <c r="M146" s="113">
        <v>4.92</v>
      </c>
      <c r="N146" s="63">
        <v>1</v>
      </c>
      <c r="O146" s="113">
        <v>10.59</v>
      </c>
      <c r="P146" s="63">
        <v>0</v>
      </c>
      <c r="Q146" s="113">
        <v>0</v>
      </c>
      <c r="R146" s="63">
        <f t="shared" si="4"/>
        <v>3</v>
      </c>
      <c r="S146" s="113">
        <f t="shared" si="4"/>
        <v>26.58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111</v>
      </c>
      <c r="I147" s="115">
        <v>323.45</v>
      </c>
      <c r="J147" s="114">
        <v>482</v>
      </c>
      <c r="K147" s="115">
        <v>4023.24</v>
      </c>
      <c r="L147" s="114">
        <v>16</v>
      </c>
      <c r="M147" s="115">
        <v>242.2</v>
      </c>
      <c r="N147" s="114">
        <v>404</v>
      </c>
      <c r="O147" s="115">
        <v>5586.72</v>
      </c>
      <c r="P147" s="114">
        <v>5</v>
      </c>
      <c r="Q147" s="115">
        <v>12.82</v>
      </c>
      <c r="R147" s="114">
        <f t="shared" si="4"/>
        <v>1018</v>
      </c>
      <c r="S147" s="115">
        <f>SUM(S135:S146)</f>
        <v>10188.429999999998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  <c r="J148" s="63">
        <v>0</v>
      </c>
      <c r="K148" s="113">
        <v>0</v>
      </c>
      <c r="L148" s="63">
        <v>0</v>
      </c>
      <c r="M148" s="113">
        <v>0</v>
      </c>
      <c r="N148" s="63">
        <v>0</v>
      </c>
      <c r="O148" s="113">
        <v>0</v>
      </c>
      <c r="P148" s="63">
        <v>0</v>
      </c>
      <c r="Q148" s="113">
        <v>0</v>
      </c>
      <c r="R148" s="63">
        <f t="shared" si="4"/>
        <v>0</v>
      </c>
      <c r="S148" s="113">
        <f t="shared" si="4"/>
        <v>0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  <c r="J149" s="63">
        <v>0</v>
      </c>
      <c r="K149" s="113">
        <v>0</v>
      </c>
      <c r="L149" s="63">
        <v>1</v>
      </c>
      <c r="M149" s="113">
        <v>2.12</v>
      </c>
      <c r="N149" s="63">
        <v>0</v>
      </c>
      <c r="O149" s="113">
        <v>0</v>
      </c>
      <c r="P149" s="63">
        <v>0</v>
      </c>
      <c r="Q149" s="113">
        <v>0</v>
      </c>
      <c r="R149" s="63">
        <f t="shared" si="4"/>
        <v>1</v>
      </c>
      <c r="S149" s="113">
        <f t="shared" si="4"/>
        <v>2.12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1</v>
      </c>
      <c r="I150" s="113">
        <v>0.55000000000000004</v>
      </c>
      <c r="J150" s="63">
        <v>3</v>
      </c>
      <c r="K150" s="113">
        <v>1.9</v>
      </c>
      <c r="L150" s="63">
        <v>1</v>
      </c>
      <c r="M150" s="113">
        <v>5.0199999999999996</v>
      </c>
      <c r="N150" s="63">
        <v>5</v>
      </c>
      <c r="O150" s="113">
        <v>74.459999999999994</v>
      </c>
      <c r="P150" s="63">
        <v>0</v>
      </c>
      <c r="Q150" s="113">
        <v>0</v>
      </c>
      <c r="R150" s="63">
        <f t="shared" si="4"/>
        <v>10</v>
      </c>
      <c r="S150" s="113">
        <f t="shared" si="4"/>
        <v>81.929999999999993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4"/>
        <v>0</v>
      </c>
      <c r="S151" s="113">
        <f t="shared" si="4"/>
        <v>0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0</v>
      </c>
      <c r="M152" s="113">
        <v>0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4"/>
        <v>0</v>
      </c>
      <c r="S152" s="113">
        <f t="shared" si="4"/>
        <v>0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0</v>
      </c>
      <c r="I153" s="113">
        <v>0</v>
      </c>
      <c r="J153" s="63">
        <v>0</v>
      </c>
      <c r="K153" s="113">
        <v>0</v>
      </c>
      <c r="L153" s="63">
        <v>0</v>
      </c>
      <c r="M153" s="113">
        <v>0</v>
      </c>
      <c r="N153" s="63">
        <v>2</v>
      </c>
      <c r="O153" s="113">
        <v>57.49</v>
      </c>
      <c r="P153" s="63">
        <v>0</v>
      </c>
      <c r="Q153" s="113">
        <v>0</v>
      </c>
      <c r="R153" s="63">
        <f t="shared" si="4"/>
        <v>2</v>
      </c>
      <c r="S153" s="113">
        <f t="shared" si="4"/>
        <v>57.49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1</v>
      </c>
      <c r="I154" s="115">
        <v>0.55000000000000004</v>
      </c>
      <c r="J154" s="114">
        <v>3</v>
      </c>
      <c r="K154" s="115">
        <v>1.9</v>
      </c>
      <c r="L154" s="114">
        <v>1</v>
      </c>
      <c r="M154" s="115">
        <v>7.14</v>
      </c>
      <c r="N154" s="114">
        <v>7</v>
      </c>
      <c r="O154" s="115">
        <v>131.94999999999999</v>
      </c>
      <c r="P154" s="114">
        <v>0</v>
      </c>
      <c r="Q154" s="115">
        <v>0</v>
      </c>
      <c r="R154" s="114">
        <f t="shared" si="4"/>
        <v>12</v>
      </c>
      <c r="S154" s="115">
        <f>SUM(S148:S153)</f>
        <v>141.54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243</v>
      </c>
      <c r="I155" s="113">
        <v>678.65</v>
      </c>
      <c r="J155" s="63">
        <v>200</v>
      </c>
      <c r="K155" s="113">
        <v>952.12</v>
      </c>
      <c r="L155" s="63">
        <v>14</v>
      </c>
      <c r="M155" s="113">
        <v>37.32</v>
      </c>
      <c r="N155" s="63">
        <v>102</v>
      </c>
      <c r="O155" s="113">
        <v>1200.99</v>
      </c>
      <c r="P155" s="63">
        <v>6</v>
      </c>
      <c r="Q155" s="113">
        <v>325.36</v>
      </c>
      <c r="R155" s="63">
        <f t="shared" si="4"/>
        <v>565</v>
      </c>
      <c r="S155" s="113">
        <f>+I155+K155+M155+O155+Q155</f>
        <v>3194.44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243</v>
      </c>
      <c r="I156" s="115">
        <v>678.65</v>
      </c>
      <c r="J156" s="114">
        <v>200</v>
      </c>
      <c r="K156" s="115">
        <v>952.12</v>
      </c>
      <c r="L156" s="114">
        <v>14</v>
      </c>
      <c r="M156" s="115">
        <v>37.32</v>
      </c>
      <c r="N156" s="114">
        <v>102</v>
      </c>
      <c r="O156" s="115">
        <v>1200.99</v>
      </c>
      <c r="P156" s="114">
        <v>6</v>
      </c>
      <c r="Q156" s="115">
        <v>325.36</v>
      </c>
      <c r="R156" s="114">
        <f t="shared" si="4"/>
        <v>565</v>
      </c>
      <c r="S156" s="115">
        <f>SUM(S155)</f>
        <v>3194.44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4"/>
        <v>0</v>
      </c>
      <c r="S157" s="113">
        <f t="shared" si="4"/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0</v>
      </c>
      <c r="K158" s="113">
        <v>0</v>
      </c>
      <c r="L158" s="63">
        <v>0</v>
      </c>
      <c r="M158" s="113">
        <v>0</v>
      </c>
      <c r="N158" s="63">
        <v>0</v>
      </c>
      <c r="O158" s="113">
        <v>0</v>
      </c>
      <c r="P158" s="63">
        <v>0</v>
      </c>
      <c r="Q158" s="113">
        <v>0</v>
      </c>
      <c r="R158" s="63">
        <f t="shared" si="4"/>
        <v>0</v>
      </c>
      <c r="S158" s="113">
        <f t="shared" si="4"/>
        <v>0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0</v>
      </c>
      <c r="I159" s="113">
        <v>0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4"/>
        <v>0</v>
      </c>
      <c r="S159" s="113">
        <f t="shared" si="4"/>
        <v>0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6</v>
      </c>
      <c r="I160" s="113">
        <v>5.82</v>
      </c>
      <c r="J160" s="63">
        <v>14</v>
      </c>
      <c r="K160" s="113">
        <v>35.14</v>
      </c>
      <c r="L160" s="63">
        <v>0</v>
      </c>
      <c r="M160" s="113">
        <v>0</v>
      </c>
      <c r="N160" s="63">
        <v>3</v>
      </c>
      <c r="O160" s="113">
        <v>9.99</v>
      </c>
      <c r="P160" s="63">
        <v>0</v>
      </c>
      <c r="Q160" s="113">
        <v>0</v>
      </c>
      <c r="R160" s="63">
        <f t="shared" ref="R160:S192" si="5">+H160+J160+L160+N160+P160</f>
        <v>23</v>
      </c>
      <c r="S160" s="113">
        <f t="shared" si="5"/>
        <v>50.95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0</v>
      </c>
      <c r="I161" s="113">
        <v>0</v>
      </c>
      <c r="J161" s="63">
        <v>0</v>
      </c>
      <c r="K161" s="113">
        <v>0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5"/>
        <v>0</v>
      </c>
      <c r="S161" s="113">
        <f t="shared" si="5"/>
        <v>0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0</v>
      </c>
      <c r="I162" s="113">
        <v>0</v>
      </c>
      <c r="J162" s="63">
        <v>0</v>
      </c>
      <c r="K162" s="113">
        <v>0</v>
      </c>
      <c r="L162" s="63">
        <v>0</v>
      </c>
      <c r="M162" s="113">
        <v>0</v>
      </c>
      <c r="N162" s="63">
        <v>0</v>
      </c>
      <c r="O162" s="113">
        <v>0</v>
      </c>
      <c r="P162" s="63">
        <v>0</v>
      </c>
      <c r="Q162" s="113">
        <v>0</v>
      </c>
      <c r="R162" s="63">
        <f t="shared" si="5"/>
        <v>0</v>
      </c>
      <c r="S162" s="113">
        <f t="shared" si="5"/>
        <v>0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6</v>
      </c>
      <c r="I163" s="115">
        <v>5.82</v>
      </c>
      <c r="J163" s="114">
        <v>14</v>
      </c>
      <c r="K163" s="115">
        <v>35.14</v>
      </c>
      <c r="L163" s="114">
        <v>0</v>
      </c>
      <c r="M163" s="115">
        <v>0</v>
      </c>
      <c r="N163" s="114">
        <v>3</v>
      </c>
      <c r="O163" s="115">
        <v>9.99</v>
      </c>
      <c r="P163" s="114">
        <v>0</v>
      </c>
      <c r="Q163" s="115">
        <v>0</v>
      </c>
      <c r="R163" s="114">
        <f t="shared" si="5"/>
        <v>23</v>
      </c>
      <c r="S163" s="115">
        <f>SUM(S157:S162)</f>
        <v>50.95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620</v>
      </c>
      <c r="I164" s="115">
        <v>2777.78</v>
      </c>
      <c r="J164" s="116">
        <v>915</v>
      </c>
      <c r="K164" s="115">
        <v>18434.64</v>
      </c>
      <c r="L164" s="116">
        <v>81</v>
      </c>
      <c r="M164" s="115">
        <v>1935.1</v>
      </c>
      <c r="N164" s="116">
        <v>1525</v>
      </c>
      <c r="O164" s="115">
        <v>75473.460000000006</v>
      </c>
      <c r="P164" s="116">
        <v>18</v>
      </c>
      <c r="Q164" s="115">
        <v>507.86</v>
      </c>
      <c r="R164" s="116">
        <f t="shared" si="5"/>
        <v>3159</v>
      </c>
      <c r="S164" s="115">
        <f>+S163+S156+S154+S147+S134+S103+S95+S93</f>
        <v>99128.84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4409</v>
      </c>
      <c r="I165" s="118">
        <v>46193.86</v>
      </c>
      <c r="J165" s="117">
        <v>1294</v>
      </c>
      <c r="K165" s="118">
        <v>53459.33</v>
      </c>
      <c r="L165" s="117">
        <v>177</v>
      </c>
      <c r="M165" s="118">
        <v>11091.36</v>
      </c>
      <c r="N165" s="117">
        <v>2254</v>
      </c>
      <c r="O165" s="118">
        <v>304828.27</v>
      </c>
      <c r="P165" s="117">
        <v>71</v>
      </c>
      <c r="Q165" s="118">
        <v>2399.58</v>
      </c>
      <c r="R165" s="117">
        <f t="shared" si="5"/>
        <v>8205</v>
      </c>
      <c r="S165" s="118">
        <f>+S164+S82</f>
        <v>417972.4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5"/>
        <v>0</v>
      </c>
      <c r="S166" s="113">
        <f t="shared" si="5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5"/>
        <v>0</v>
      </c>
      <c r="S167" s="113">
        <f t="shared" si="5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5"/>
        <v>0</v>
      </c>
      <c r="S168" s="113">
        <f t="shared" si="5"/>
        <v>0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  <c r="J169" s="63">
        <v>0</v>
      </c>
      <c r="K169" s="113">
        <v>0</v>
      </c>
      <c r="L169" s="63">
        <v>0</v>
      </c>
      <c r="M169" s="113">
        <v>0</v>
      </c>
      <c r="N169" s="63">
        <v>0</v>
      </c>
      <c r="O169" s="113">
        <v>0</v>
      </c>
      <c r="P169" s="63">
        <v>0</v>
      </c>
      <c r="Q169" s="113">
        <v>0</v>
      </c>
      <c r="R169" s="63">
        <f t="shared" si="5"/>
        <v>0</v>
      </c>
      <c r="S169" s="113">
        <f t="shared" si="5"/>
        <v>0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  <c r="J170" s="63">
        <v>0</v>
      </c>
      <c r="K170" s="113">
        <v>0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5"/>
        <v>0</v>
      </c>
      <c r="S170" s="113">
        <f t="shared" si="5"/>
        <v>0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5"/>
        <v>0</v>
      </c>
      <c r="S171" s="113">
        <f t="shared" si="5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5"/>
        <v>0</v>
      </c>
      <c r="S172" s="113">
        <f t="shared" si="5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0</v>
      </c>
      <c r="K173" s="113">
        <v>0</v>
      </c>
      <c r="L173" s="63">
        <v>0</v>
      </c>
      <c r="M173" s="113">
        <v>0</v>
      </c>
      <c r="N173" s="63">
        <v>0</v>
      </c>
      <c r="O173" s="113">
        <v>0</v>
      </c>
      <c r="P173" s="63">
        <v>0</v>
      </c>
      <c r="Q173" s="113">
        <v>0</v>
      </c>
      <c r="R173" s="63">
        <f t="shared" si="5"/>
        <v>0</v>
      </c>
      <c r="S173" s="113">
        <f t="shared" si="5"/>
        <v>0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  <c r="J174" s="63">
        <v>0</v>
      </c>
      <c r="K174" s="113">
        <v>0</v>
      </c>
      <c r="L174" s="63">
        <v>0</v>
      </c>
      <c r="M174" s="113">
        <v>0</v>
      </c>
      <c r="N174" s="63">
        <v>0</v>
      </c>
      <c r="O174" s="113">
        <v>0</v>
      </c>
      <c r="P174" s="63">
        <v>0</v>
      </c>
      <c r="Q174" s="113">
        <v>0</v>
      </c>
      <c r="R174" s="63">
        <f t="shared" si="5"/>
        <v>0</v>
      </c>
      <c r="S174" s="113">
        <f t="shared" si="5"/>
        <v>0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5"/>
        <v>0</v>
      </c>
      <c r="S175" s="113">
        <f t="shared" si="5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5"/>
        <v>0</v>
      </c>
      <c r="S176" s="113">
        <f t="shared" si="5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5"/>
        <v>0</v>
      </c>
      <c r="S177" s="113">
        <f t="shared" si="5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0</v>
      </c>
      <c r="I178" s="113">
        <v>0</v>
      </c>
      <c r="J178" s="63">
        <v>0</v>
      </c>
      <c r="K178" s="113">
        <v>0</v>
      </c>
      <c r="L178" s="63">
        <v>0</v>
      </c>
      <c r="M178" s="113">
        <v>0</v>
      </c>
      <c r="N178" s="63">
        <v>0</v>
      </c>
      <c r="O178" s="113">
        <v>0</v>
      </c>
      <c r="P178" s="63">
        <v>0</v>
      </c>
      <c r="Q178" s="113">
        <v>0</v>
      </c>
      <c r="R178" s="63">
        <f t="shared" si="5"/>
        <v>0</v>
      </c>
      <c r="S178" s="113">
        <f t="shared" si="5"/>
        <v>0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  <c r="J179" s="63">
        <v>0</v>
      </c>
      <c r="K179" s="113">
        <v>0</v>
      </c>
      <c r="L179" s="63">
        <v>0</v>
      </c>
      <c r="M179" s="113">
        <v>0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5"/>
        <v>0</v>
      </c>
      <c r="S179" s="113">
        <f t="shared" si="5"/>
        <v>0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0</v>
      </c>
      <c r="I180" s="115">
        <v>0</v>
      </c>
      <c r="J180" s="114">
        <v>0</v>
      </c>
      <c r="K180" s="115">
        <v>0</v>
      </c>
      <c r="L180" s="114">
        <v>0</v>
      </c>
      <c r="M180" s="115">
        <v>0</v>
      </c>
      <c r="N180" s="114">
        <v>0</v>
      </c>
      <c r="O180" s="115">
        <v>0</v>
      </c>
      <c r="P180" s="114">
        <v>0</v>
      </c>
      <c r="Q180" s="115">
        <v>0</v>
      </c>
      <c r="R180" s="114">
        <f t="shared" si="5"/>
        <v>0</v>
      </c>
      <c r="S180" s="115">
        <f>SUM(S166:S179)</f>
        <v>0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5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5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5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5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0</v>
      </c>
      <c r="I185" s="115">
        <v>0</v>
      </c>
      <c r="J185" s="116">
        <v>0</v>
      </c>
      <c r="K185" s="115">
        <v>0</v>
      </c>
      <c r="L185" s="116">
        <v>0</v>
      </c>
      <c r="M185" s="115">
        <v>0</v>
      </c>
      <c r="N185" s="116">
        <v>0</v>
      </c>
      <c r="O185" s="115">
        <v>0</v>
      </c>
      <c r="P185" s="116">
        <v>0</v>
      </c>
      <c r="Q185" s="115">
        <v>0</v>
      </c>
      <c r="R185" s="116">
        <f t="shared" si="5"/>
        <v>0</v>
      </c>
      <c r="S185" s="115">
        <f>+S184+S180</f>
        <v>0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0</v>
      </c>
      <c r="I186" s="118">
        <v>0</v>
      </c>
      <c r="J186" s="117">
        <v>0</v>
      </c>
      <c r="K186" s="118">
        <v>0</v>
      </c>
      <c r="L186" s="117">
        <v>0</v>
      </c>
      <c r="M186" s="118">
        <v>0</v>
      </c>
      <c r="N186" s="117">
        <v>0</v>
      </c>
      <c r="O186" s="118">
        <v>0</v>
      </c>
      <c r="P186" s="117">
        <v>0</v>
      </c>
      <c r="Q186" s="118">
        <v>0</v>
      </c>
      <c r="R186" s="117">
        <f t="shared" si="5"/>
        <v>0</v>
      </c>
      <c r="S186" s="118">
        <f>+S185</f>
        <v>0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314</v>
      </c>
      <c r="I187" s="113">
        <v>57.44</v>
      </c>
      <c r="J187" s="63">
        <v>128</v>
      </c>
      <c r="K187" s="113">
        <v>22.01</v>
      </c>
      <c r="L187" s="63">
        <v>12</v>
      </c>
      <c r="M187" s="113">
        <v>4.33</v>
      </c>
      <c r="N187" s="63">
        <v>104</v>
      </c>
      <c r="O187" s="113">
        <v>149.33000000000001</v>
      </c>
      <c r="P187" s="63">
        <v>4</v>
      </c>
      <c r="Q187" s="113">
        <v>1.7</v>
      </c>
      <c r="R187" s="63">
        <f t="shared" si="5"/>
        <v>562</v>
      </c>
      <c r="S187" s="113">
        <f t="shared" si="5"/>
        <v>234.81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0</v>
      </c>
      <c r="K188" s="113">
        <v>0</v>
      </c>
      <c r="L188" s="63">
        <v>4</v>
      </c>
      <c r="M188" s="113">
        <v>11.72</v>
      </c>
      <c r="N188" s="63">
        <v>6</v>
      </c>
      <c r="O188" s="113">
        <v>5.36</v>
      </c>
      <c r="P188" s="63">
        <v>0</v>
      </c>
      <c r="Q188" s="113">
        <v>0</v>
      </c>
      <c r="R188" s="63">
        <f t="shared" si="5"/>
        <v>10</v>
      </c>
      <c r="S188" s="113">
        <f t="shared" si="5"/>
        <v>17.080000000000002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1</v>
      </c>
      <c r="I189" s="113">
        <v>7.0000000000000007E-2</v>
      </c>
      <c r="J189" s="63">
        <v>1</v>
      </c>
      <c r="K189" s="113">
        <v>0.28999999999999998</v>
      </c>
      <c r="L189" s="63">
        <v>0</v>
      </c>
      <c r="M189" s="113">
        <v>0</v>
      </c>
      <c r="N189" s="63">
        <v>1</v>
      </c>
      <c r="O189" s="113">
        <v>0.03</v>
      </c>
      <c r="P189" s="63">
        <v>0</v>
      </c>
      <c r="Q189" s="113">
        <v>0</v>
      </c>
      <c r="R189" s="63">
        <f t="shared" si="5"/>
        <v>3</v>
      </c>
      <c r="S189" s="113">
        <f t="shared" si="5"/>
        <v>0.39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2</v>
      </c>
      <c r="I190" s="113">
        <v>0.15</v>
      </c>
      <c r="J190" s="63">
        <v>1</v>
      </c>
      <c r="K190" s="113">
        <v>0.23</v>
      </c>
      <c r="L190" s="63">
        <v>0</v>
      </c>
      <c r="M190" s="113">
        <v>0</v>
      </c>
      <c r="N190" s="63">
        <v>1</v>
      </c>
      <c r="O190" s="113">
        <v>0.24</v>
      </c>
      <c r="P190" s="63">
        <v>0</v>
      </c>
      <c r="Q190" s="113">
        <v>0</v>
      </c>
      <c r="R190" s="63">
        <f t="shared" si="5"/>
        <v>4</v>
      </c>
      <c r="S190" s="113">
        <f t="shared" si="5"/>
        <v>0.62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3</v>
      </c>
      <c r="I191" s="113">
        <v>0.32</v>
      </c>
      <c r="J191" s="63">
        <v>10</v>
      </c>
      <c r="K191" s="113">
        <v>1.91</v>
      </c>
      <c r="L191" s="63">
        <v>0</v>
      </c>
      <c r="M191" s="113">
        <v>0</v>
      </c>
      <c r="N191" s="63">
        <v>53</v>
      </c>
      <c r="O191" s="113">
        <v>88.09</v>
      </c>
      <c r="P191" s="63">
        <v>0</v>
      </c>
      <c r="Q191" s="113">
        <v>0</v>
      </c>
      <c r="R191" s="63">
        <f t="shared" si="5"/>
        <v>66</v>
      </c>
      <c r="S191" s="113">
        <f t="shared" si="5"/>
        <v>90.320000000000007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6</v>
      </c>
      <c r="I192" s="113">
        <v>0.51</v>
      </c>
      <c r="J192" s="63">
        <v>1</v>
      </c>
      <c r="K192" s="113">
        <v>0.35</v>
      </c>
      <c r="L192" s="63">
        <v>1</v>
      </c>
      <c r="M192" s="113">
        <v>0.15</v>
      </c>
      <c r="N192" s="63">
        <v>110</v>
      </c>
      <c r="O192" s="113">
        <v>99.42</v>
      </c>
      <c r="P192" s="63">
        <v>0</v>
      </c>
      <c r="Q192" s="113">
        <v>0</v>
      </c>
      <c r="R192" s="63">
        <f t="shared" si="5"/>
        <v>118</v>
      </c>
      <c r="S192" s="113">
        <f t="shared" si="5"/>
        <v>100.43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324</v>
      </c>
      <c r="I193" s="115">
        <v>58.49</v>
      </c>
      <c r="J193" s="116">
        <v>140</v>
      </c>
      <c r="K193" s="115">
        <v>24.79</v>
      </c>
      <c r="L193" s="116">
        <v>16</v>
      </c>
      <c r="M193" s="115">
        <v>16.2</v>
      </c>
      <c r="N193" s="116">
        <v>252</v>
      </c>
      <c r="O193" s="115">
        <v>342.47</v>
      </c>
      <c r="P193" s="116">
        <v>4</v>
      </c>
      <c r="Q193" s="115">
        <v>1.7</v>
      </c>
      <c r="R193" s="116">
        <f t="shared" ref="R193:R200" si="6">+H193+J193+L193+N193+P193</f>
        <v>736</v>
      </c>
      <c r="S193" s="115">
        <f>SUM(S187:S192)</f>
        <v>443.65000000000003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324</v>
      </c>
      <c r="I194" s="115">
        <v>58.49</v>
      </c>
      <c r="J194" s="116">
        <v>140</v>
      </c>
      <c r="K194" s="115">
        <v>24.79</v>
      </c>
      <c r="L194" s="116">
        <v>16</v>
      </c>
      <c r="M194" s="115">
        <v>16.2</v>
      </c>
      <c r="N194" s="116">
        <v>252</v>
      </c>
      <c r="O194" s="115">
        <v>342.47</v>
      </c>
      <c r="P194" s="116">
        <v>4</v>
      </c>
      <c r="Q194" s="115">
        <v>1.7</v>
      </c>
      <c r="R194" s="116">
        <f t="shared" si="6"/>
        <v>736</v>
      </c>
      <c r="S194" s="115">
        <f>+S193</f>
        <v>443.65000000000003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324</v>
      </c>
      <c r="I195" s="118">
        <v>58.49</v>
      </c>
      <c r="J195" s="117">
        <v>140</v>
      </c>
      <c r="K195" s="118">
        <v>24.79</v>
      </c>
      <c r="L195" s="117">
        <v>16</v>
      </c>
      <c r="M195" s="118">
        <v>16.2</v>
      </c>
      <c r="N195" s="117">
        <v>252</v>
      </c>
      <c r="O195" s="118">
        <v>342.47</v>
      </c>
      <c r="P195" s="117">
        <v>4</v>
      </c>
      <c r="Q195" s="118">
        <v>1.7</v>
      </c>
      <c r="R195" s="117">
        <f t="shared" si="6"/>
        <v>736</v>
      </c>
      <c r="S195" s="118">
        <f>+S194</f>
        <v>443.65000000000003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6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6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6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6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6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46252.35</v>
      </c>
      <c r="J201" s="115"/>
      <c r="K201" s="119">
        <f>+K200+K195+K186+K165</f>
        <v>53484.12</v>
      </c>
      <c r="L201" s="115"/>
      <c r="M201" s="119">
        <f>+M200+M195+M186+M165</f>
        <v>11107.560000000001</v>
      </c>
      <c r="N201" s="115"/>
      <c r="O201" s="119">
        <f>+O200+O195+O186+O165</f>
        <v>305170.74</v>
      </c>
      <c r="P201" s="115"/>
      <c r="Q201" s="119">
        <f>+Q200+Q195+Q186+Q165</f>
        <v>2401.2799999999997</v>
      </c>
      <c r="R201" s="115"/>
      <c r="S201" s="119">
        <f>+S200+S195+S186+S165</f>
        <v>418416.05000000005</v>
      </c>
    </row>
    <row r="202" spans="1:19" x14ac:dyDescent="0.25">
      <c r="S202" s="323">
        <f>+I201+K201+M201+O201+Q201</f>
        <v>418416.05000000005</v>
      </c>
    </row>
  </sheetData>
  <sheetProtection algorithmName="SHA-512" hashValue="ePfcZ+wXe0hXnh9nn6VcEJN1ex11WuQKG+EzkXXm+gOiBC3bL/s/R9ME0XmJGN5IkIwVw6pEaDfAXivG9iCorQ==" saltValue="3wAn4VsVIpzcgCWLAPOrxg==" spinCount="100000" sheet="1" objects="1" scenarios="1"/>
  <mergeCells count="62"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  <mergeCell ref="A166:A186"/>
    <mergeCell ref="C166:C185"/>
    <mergeCell ref="E166:E180"/>
    <mergeCell ref="E181:E184"/>
    <mergeCell ref="E185:G185"/>
    <mergeCell ref="C186:G186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E67:E70"/>
    <mergeCell ref="A71:A103"/>
    <mergeCell ref="C71:C82"/>
    <mergeCell ref="E71:E78"/>
    <mergeCell ref="E82:G82"/>
    <mergeCell ref="C83:C103"/>
    <mergeCell ref="E83:E93"/>
    <mergeCell ref="E94:E95"/>
    <mergeCell ref="E96:E10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J3:K3"/>
    <mergeCell ref="L3:M3"/>
    <mergeCell ref="N3:O3"/>
    <mergeCell ref="P3:Q3"/>
    <mergeCell ref="R3:S3"/>
    <mergeCell ref="A5:A32"/>
    <mergeCell ref="C5:C32"/>
    <mergeCell ref="E5:E10"/>
    <mergeCell ref="E11:E19"/>
    <mergeCell ref="E20:E32"/>
    <mergeCell ref="A1:I1"/>
    <mergeCell ref="A3:A4"/>
    <mergeCell ref="C3:C4"/>
    <mergeCell ref="E3:E4"/>
    <mergeCell ref="G3:G4"/>
    <mergeCell ref="H3:I3"/>
  </mergeCells>
  <printOptions horizontalCentered="1"/>
  <pageMargins left="0" right="0" top="0.94488188976377963" bottom="0.35433070866141736" header="0.11811023622047245" footer="0.11811023622047245"/>
  <pageSetup paperSize="9" scale="40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>
    <pageSetUpPr fitToPage="1"/>
  </sheetPr>
  <dimension ref="A1:S202"/>
  <sheetViews>
    <sheetView showGridLines="0" zoomScale="90" zoomScaleNormal="90" workbookViewId="0">
      <selection sqref="A1:I1"/>
    </sheetView>
  </sheetViews>
  <sheetFormatPr defaultRowHeight="15" x14ac:dyDescent="0.25"/>
  <cols>
    <col min="1" max="1" width="18.125" style="315" customWidth="1"/>
    <col min="2" max="2" width="0.5" style="316" customWidth="1"/>
    <col min="3" max="3" width="18.125" style="320" customWidth="1"/>
    <col min="4" max="4" width="0.5" style="317" customWidth="1"/>
    <col min="5" max="5" width="26.875" style="320" customWidth="1"/>
    <col min="6" max="6" width="0.5" style="318" customWidth="1"/>
    <col min="7" max="7" width="55" style="321" bestFit="1" customWidth="1"/>
    <col min="8" max="8" width="15.625" style="322" customWidth="1"/>
    <col min="9" max="9" width="15.625" style="323" customWidth="1"/>
    <col min="10" max="17" width="15.625" style="315" customWidth="1"/>
    <col min="18" max="18" width="15.125" style="315" bestFit="1" customWidth="1"/>
    <col min="19" max="19" width="12.625" style="315" bestFit="1" customWidth="1"/>
    <col min="20" max="16384" width="9" style="315"/>
  </cols>
  <sheetData>
    <row r="1" spans="1:19" x14ac:dyDescent="0.25">
      <c r="A1" s="394" t="s">
        <v>592</v>
      </c>
      <c r="B1" s="394"/>
      <c r="C1" s="394"/>
      <c r="D1" s="394"/>
      <c r="E1" s="394"/>
      <c r="F1" s="394"/>
      <c r="G1" s="394"/>
      <c r="H1" s="394"/>
      <c r="I1" s="394"/>
      <c r="J1" s="108"/>
      <c r="K1" s="108"/>
      <c r="L1" s="108"/>
      <c r="M1" s="108"/>
      <c r="N1" s="108"/>
      <c r="O1" s="108"/>
      <c r="P1" s="108"/>
    </row>
    <row r="2" spans="1:19" x14ac:dyDescent="0.25">
      <c r="A2" s="110" t="s">
        <v>376</v>
      </c>
      <c r="B2" s="279"/>
      <c r="C2" s="110"/>
      <c r="D2" s="279"/>
      <c r="E2" s="110"/>
      <c r="F2" s="285"/>
      <c r="G2" s="110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9" x14ac:dyDescent="0.25">
      <c r="A3" s="432" t="s">
        <v>223</v>
      </c>
      <c r="B3" s="280"/>
      <c r="C3" s="430" t="s">
        <v>222</v>
      </c>
      <c r="D3" s="282"/>
      <c r="E3" s="430" t="s">
        <v>221</v>
      </c>
      <c r="F3" s="286"/>
      <c r="G3" s="432" t="s">
        <v>220</v>
      </c>
      <c r="H3" s="426" t="s">
        <v>534</v>
      </c>
      <c r="I3" s="427"/>
      <c r="J3" s="426" t="s">
        <v>535</v>
      </c>
      <c r="K3" s="427"/>
      <c r="L3" s="426" t="s">
        <v>536</v>
      </c>
      <c r="M3" s="427"/>
      <c r="N3" s="426" t="s">
        <v>537</v>
      </c>
      <c r="O3" s="427"/>
      <c r="P3" s="426" t="s">
        <v>538</v>
      </c>
      <c r="Q3" s="427"/>
      <c r="R3" s="426" t="s">
        <v>375</v>
      </c>
      <c r="S3" s="427"/>
    </row>
    <row r="4" spans="1:19" x14ac:dyDescent="0.25">
      <c r="A4" s="434"/>
      <c r="C4" s="431"/>
      <c r="E4" s="431"/>
      <c r="G4" s="433"/>
      <c r="H4" s="49" t="s">
        <v>219</v>
      </c>
      <c r="I4" s="111" t="s">
        <v>218</v>
      </c>
      <c r="J4" s="49" t="s">
        <v>219</v>
      </c>
      <c r="K4" s="111" t="s">
        <v>218</v>
      </c>
      <c r="L4" s="49" t="s">
        <v>219</v>
      </c>
      <c r="M4" s="111" t="s">
        <v>218</v>
      </c>
      <c r="N4" s="49" t="s">
        <v>219</v>
      </c>
      <c r="O4" s="111" t="s">
        <v>218</v>
      </c>
      <c r="P4" s="49" t="s">
        <v>219</v>
      </c>
      <c r="Q4" s="111" t="s">
        <v>218</v>
      </c>
      <c r="R4" s="49" t="s">
        <v>219</v>
      </c>
      <c r="S4" s="111" t="s">
        <v>218</v>
      </c>
    </row>
    <row r="5" spans="1:19" ht="15" customHeight="1" x14ac:dyDescent="0.25">
      <c r="A5" s="413" t="s">
        <v>96</v>
      </c>
      <c r="C5" s="424" t="s">
        <v>174</v>
      </c>
      <c r="E5" s="424" t="s">
        <v>217</v>
      </c>
      <c r="G5" s="112" t="s">
        <v>216</v>
      </c>
      <c r="H5" s="63">
        <v>53</v>
      </c>
      <c r="I5" s="113">
        <v>30.77</v>
      </c>
      <c r="J5" s="63">
        <v>6</v>
      </c>
      <c r="K5" s="113">
        <v>1.02</v>
      </c>
      <c r="L5" s="63">
        <v>7</v>
      </c>
      <c r="M5" s="113">
        <v>26.9</v>
      </c>
      <c r="N5" s="63">
        <v>35</v>
      </c>
      <c r="O5" s="113">
        <v>334.29</v>
      </c>
      <c r="P5" s="63">
        <v>251</v>
      </c>
      <c r="Q5" s="113">
        <v>4002.14</v>
      </c>
      <c r="R5" s="63">
        <f t="shared" ref="R5:S20" si="0">+H5+J5+L5+N5+P5</f>
        <v>352</v>
      </c>
      <c r="S5" s="113">
        <f t="shared" si="0"/>
        <v>4395.12</v>
      </c>
    </row>
    <row r="6" spans="1:19" x14ac:dyDescent="0.25">
      <c r="A6" s="414"/>
      <c r="B6" s="284"/>
      <c r="C6" s="417"/>
      <c r="D6" s="284"/>
      <c r="E6" s="417"/>
      <c r="G6" s="112" t="s">
        <v>215</v>
      </c>
      <c r="H6" s="63">
        <v>14</v>
      </c>
      <c r="I6" s="113">
        <v>20.95</v>
      </c>
      <c r="J6" s="63">
        <v>0</v>
      </c>
      <c r="K6" s="113">
        <v>0</v>
      </c>
      <c r="L6" s="63">
        <v>8</v>
      </c>
      <c r="M6" s="113">
        <v>42.38</v>
      </c>
      <c r="N6" s="63">
        <v>2</v>
      </c>
      <c r="O6" s="113">
        <v>1.24</v>
      </c>
      <c r="P6" s="63">
        <v>58</v>
      </c>
      <c r="Q6" s="113">
        <v>145.88</v>
      </c>
      <c r="R6" s="63">
        <f t="shared" si="0"/>
        <v>82</v>
      </c>
      <c r="S6" s="113">
        <f t="shared" si="0"/>
        <v>210.45</v>
      </c>
    </row>
    <row r="7" spans="1:19" x14ac:dyDescent="0.25">
      <c r="A7" s="414"/>
      <c r="B7" s="284"/>
      <c r="C7" s="417"/>
      <c r="D7" s="284"/>
      <c r="E7" s="417"/>
      <c r="G7" s="112" t="s">
        <v>214</v>
      </c>
      <c r="H7" s="63">
        <v>0</v>
      </c>
      <c r="I7" s="113">
        <v>0</v>
      </c>
      <c r="J7" s="63">
        <v>0</v>
      </c>
      <c r="K7" s="113">
        <v>0</v>
      </c>
      <c r="L7" s="63">
        <v>0</v>
      </c>
      <c r="M7" s="113">
        <v>0</v>
      </c>
      <c r="N7" s="63">
        <v>1</v>
      </c>
      <c r="O7" s="113">
        <v>0.14000000000000001</v>
      </c>
      <c r="P7" s="63">
        <v>1</v>
      </c>
      <c r="Q7" s="113">
        <v>1.48</v>
      </c>
      <c r="R7" s="63">
        <f t="shared" si="0"/>
        <v>2</v>
      </c>
      <c r="S7" s="113">
        <f t="shared" si="0"/>
        <v>1.62</v>
      </c>
    </row>
    <row r="8" spans="1:19" x14ac:dyDescent="0.25">
      <c r="A8" s="414"/>
      <c r="B8" s="284"/>
      <c r="C8" s="417"/>
      <c r="D8" s="284"/>
      <c r="E8" s="417"/>
      <c r="G8" s="112" t="s">
        <v>213</v>
      </c>
      <c r="H8" s="63">
        <v>4</v>
      </c>
      <c r="I8" s="113">
        <v>5.36</v>
      </c>
      <c r="J8" s="63">
        <v>0</v>
      </c>
      <c r="K8" s="113">
        <v>0</v>
      </c>
      <c r="L8" s="63">
        <v>2</v>
      </c>
      <c r="M8" s="113">
        <v>21.15</v>
      </c>
      <c r="N8" s="63">
        <v>4</v>
      </c>
      <c r="O8" s="113">
        <v>115.18</v>
      </c>
      <c r="P8" s="63">
        <v>126</v>
      </c>
      <c r="Q8" s="113">
        <v>619.53</v>
      </c>
      <c r="R8" s="63">
        <f t="shared" si="0"/>
        <v>136</v>
      </c>
      <c r="S8" s="113">
        <f t="shared" si="0"/>
        <v>761.22</v>
      </c>
    </row>
    <row r="9" spans="1:19" ht="15.75" thickBot="1" x14ac:dyDescent="0.3">
      <c r="A9" s="414"/>
      <c r="B9" s="284"/>
      <c r="C9" s="417"/>
      <c r="D9" s="284"/>
      <c r="E9" s="417"/>
      <c r="G9" s="112" t="s">
        <v>212</v>
      </c>
      <c r="H9" s="63">
        <v>0</v>
      </c>
      <c r="I9" s="113">
        <v>0</v>
      </c>
      <c r="J9" s="63">
        <v>0</v>
      </c>
      <c r="K9" s="113">
        <v>0</v>
      </c>
      <c r="L9" s="63">
        <v>0</v>
      </c>
      <c r="M9" s="113">
        <v>0</v>
      </c>
      <c r="N9" s="63">
        <v>1</v>
      </c>
      <c r="O9" s="113">
        <v>0.26</v>
      </c>
      <c r="P9" s="63">
        <v>5</v>
      </c>
      <c r="Q9" s="113">
        <v>16.72</v>
      </c>
      <c r="R9" s="63">
        <f t="shared" si="0"/>
        <v>6</v>
      </c>
      <c r="S9" s="113">
        <f t="shared" si="0"/>
        <v>16.98</v>
      </c>
    </row>
    <row r="10" spans="1:19" ht="15.75" thickTop="1" x14ac:dyDescent="0.25">
      <c r="A10" s="414"/>
      <c r="B10" s="284"/>
      <c r="C10" s="417"/>
      <c r="D10" s="284"/>
      <c r="E10" s="425"/>
      <c r="F10" s="287"/>
      <c r="G10" s="80" t="s">
        <v>211</v>
      </c>
      <c r="H10" s="114">
        <v>64</v>
      </c>
      <c r="I10" s="115">
        <v>57.08</v>
      </c>
      <c r="J10" s="114">
        <v>6</v>
      </c>
      <c r="K10" s="115">
        <v>1.02</v>
      </c>
      <c r="L10" s="114">
        <v>16</v>
      </c>
      <c r="M10" s="115">
        <v>90.43</v>
      </c>
      <c r="N10" s="114">
        <v>38</v>
      </c>
      <c r="O10" s="115">
        <v>451.11</v>
      </c>
      <c r="P10" s="114">
        <v>259</v>
      </c>
      <c r="Q10" s="115">
        <v>4785.75</v>
      </c>
      <c r="R10" s="114">
        <f t="shared" si="0"/>
        <v>383</v>
      </c>
      <c r="S10" s="115">
        <f>SUM(S5:S9)</f>
        <v>5385.3899999999994</v>
      </c>
    </row>
    <row r="11" spans="1:19" ht="15" customHeight="1" x14ac:dyDescent="0.25">
      <c r="A11" s="414"/>
      <c r="B11" s="284"/>
      <c r="C11" s="417"/>
      <c r="D11" s="278"/>
      <c r="E11" s="424" t="s">
        <v>210</v>
      </c>
      <c r="F11" s="287"/>
      <c r="G11" s="112" t="s">
        <v>209</v>
      </c>
      <c r="H11" s="63">
        <v>0</v>
      </c>
      <c r="I11" s="113">
        <v>0</v>
      </c>
      <c r="J11" s="63">
        <v>0</v>
      </c>
      <c r="K11" s="113">
        <v>0</v>
      </c>
      <c r="L11" s="63">
        <v>0</v>
      </c>
      <c r="M11" s="113">
        <v>0</v>
      </c>
      <c r="N11" s="63">
        <v>2</v>
      </c>
      <c r="O11" s="113">
        <v>27.74</v>
      </c>
      <c r="P11" s="63">
        <v>35</v>
      </c>
      <c r="Q11" s="113">
        <v>151.84</v>
      </c>
      <c r="R11" s="63">
        <f t="shared" si="0"/>
        <v>37</v>
      </c>
      <c r="S11" s="113">
        <f t="shared" si="0"/>
        <v>179.58</v>
      </c>
    </row>
    <row r="12" spans="1:19" x14ac:dyDescent="0.25">
      <c r="A12" s="414"/>
      <c r="B12" s="284"/>
      <c r="C12" s="417"/>
      <c r="D12" s="278"/>
      <c r="E12" s="417"/>
      <c r="F12" s="287"/>
      <c r="G12" s="112" t="s">
        <v>208</v>
      </c>
      <c r="H12" s="63">
        <v>539</v>
      </c>
      <c r="I12" s="113">
        <v>1374.57</v>
      </c>
      <c r="J12" s="63">
        <v>20</v>
      </c>
      <c r="K12" s="113">
        <v>43.96</v>
      </c>
      <c r="L12" s="63">
        <v>3</v>
      </c>
      <c r="M12" s="113">
        <v>123.3</v>
      </c>
      <c r="N12" s="63">
        <v>75</v>
      </c>
      <c r="O12" s="113">
        <v>4042.88</v>
      </c>
      <c r="P12" s="63">
        <v>4</v>
      </c>
      <c r="Q12" s="113">
        <v>3.35</v>
      </c>
      <c r="R12" s="63">
        <f t="shared" si="0"/>
        <v>641</v>
      </c>
      <c r="S12" s="113">
        <f t="shared" si="0"/>
        <v>5588.06</v>
      </c>
    </row>
    <row r="13" spans="1:19" x14ac:dyDescent="0.25">
      <c r="A13" s="414"/>
      <c r="B13" s="284"/>
      <c r="C13" s="417"/>
      <c r="D13" s="278"/>
      <c r="E13" s="417"/>
      <c r="F13" s="287"/>
      <c r="G13" s="112" t="s">
        <v>207</v>
      </c>
      <c r="H13" s="63">
        <v>13</v>
      </c>
      <c r="I13" s="113">
        <v>14.3</v>
      </c>
      <c r="J13" s="63">
        <v>3</v>
      </c>
      <c r="K13" s="113">
        <v>3.83</v>
      </c>
      <c r="L13" s="63">
        <v>0</v>
      </c>
      <c r="M13" s="113">
        <v>0</v>
      </c>
      <c r="N13" s="63">
        <v>0</v>
      </c>
      <c r="O13" s="113">
        <v>0</v>
      </c>
      <c r="P13" s="63">
        <v>0</v>
      </c>
      <c r="Q13" s="113">
        <v>0</v>
      </c>
      <c r="R13" s="63">
        <f t="shared" si="0"/>
        <v>16</v>
      </c>
      <c r="S13" s="113">
        <f t="shared" si="0"/>
        <v>18.130000000000003</v>
      </c>
    </row>
    <row r="14" spans="1:19" x14ac:dyDescent="0.25">
      <c r="A14" s="414"/>
      <c r="B14" s="284"/>
      <c r="C14" s="417"/>
      <c r="D14" s="278"/>
      <c r="E14" s="417"/>
      <c r="F14" s="287"/>
      <c r="G14" s="112" t="s">
        <v>206</v>
      </c>
      <c r="H14" s="63">
        <v>330</v>
      </c>
      <c r="I14" s="113">
        <v>1163.94</v>
      </c>
      <c r="J14" s="63">
        <v>28</v>
      </c>
      <c r="K14" s="113">
        <v>53.74</v>
      </c>
      <c r="L14" s="63">
        <v>0</v>
      </c>
      <c r="M14" s="113">
        <v>0</v>
      </c>
      <c r="N14" s="63">
        <v>5</v>
      </c>
      <c r="O14" s="113">
        <v>22.9</v>
      </c>
      <c r="P14" s="63">
        <v>0</v>
      </c>
      <c r="Q14" s="113">
        <v>0</v>
      </c>
      <c r="R14" s="63">
        <f t="shared" si="0"/>
        <v>363</v>
      </c>
      <c r="S14" s="113">
        <f t="shared" si="0"/>
        <v>1240.5800000000002</v>
      </c>
    </row>
    <row r="15" spans="1:19" x14ac:dyDescent="0.25">
      <c r="A15" s="414"/>
      <c r="B15" s="284"/>
      <c r="C15" s="417"/>
      <c r="D15" s="278"/>
      <c r="E15" s="417"/>
      <c r="F15" s="287"/>
      <c r="G15" s="112" t="s">
        <v>205</v>
      </c>
      <c r="H15" s="63">
        <v>48</v>
      </c>
      <c r="I15" s="113">
        <v>57.01</v>
      </c>
      <c r="J15" s="63">
        <v>12</v>
      </c>
      <c r="K15" s="113">
        <v>25.39</v>
      </c>
      <c r="L15" s="63">
        <v>9</v>
      </c>
      <c r="M15" s="113">
        <v>82.24</v>
      </c>
      <c r="N15" s="63">
        <v>24</v>
      </c>
      <c r="O15" s="113">
        <v>275.38</v>
      </c>
      <c r="P15" s="63">
        <v>1</v>
      </c>
      <c r="Q15" s="113">
        <v>0.14000000000000001</v>
      </c>
      <c r="R15" s="63">
        <f t="shared" si="0"/>
        <v>94</v>
      </c>
      <c r="S15" s="113">
        <f t="shared" si="0"/>
        <v>440.15999999999997</v>
      </c>
    </row>
    <row r="16" spans="1:19" x14ac:dyDescent="0.25">
      <c r="A16" s="414"/>
      <c r="B16" s="284"/>
      <c r="C16" s="417"/>
      <c r="D16" s="278"/>
      <c r="E16" s="417"/>
      <c r="F16" s="287"/>
      <c r="G16" s="112" t="s">
        <v>204</v>
      </c>
      <c r="H16" s="63">
        <v>0</v>
      </c>
      <c r="I16" s="113">
        <v>0</v>
      </c>
      <c r="J16" s="63">
        <v>0</v>
      </c>
      <c r="K16" s="113">
        <v>0</v>
      </c>
      <c r="L16" s="63">
        <v>0</v>
      </c>
      <c r="M16" s="113">
        <v>0</v>
      </c>
      <c r="N16" s="63">
        <v>0</v>
      </c>
      <c r="O16" s="113">
        <v>0</v>
      </c>
      <c r="P16" s="63">
        <v>0</v>
      </c>
      <c r="Q16" s="113">
        <v>0</v>
      </c>
      <c r="R16" s="63">
        <f t="shared" si="0"/>
        <v>0</v>
      </c>
      <c r="S16" s="113">
        <f t="shared" si="0"/>
        <v>0</v>
      </c>
    </row>
    <row r="17" spans="1:19" x14ac:dyDescent="0.25">
      <c r="A17" s="414"/>
      <c r="B17" s="284"/>
      <c r="C17" s="417"/>
      <c r="D17" s="278"/>
      <c r="E17" s="417"/>
      <c r="F17" s="287"/>
      <c r="G17" s="112" t="s">
        <v>203</v>
      </c>
      <c r="H17" s="63">
        <v>0</v>
      </c>
      <c r="I17" s="113">
        <v>0</v>
      </c>
      <c r="J17" s="63">
        <v>1</v>
      </c>
      <c r="K17" s="113">
        <v>0.88</v>
      </c>
      <c r="L17" s="63">
        <v>0</v>
      </c>
      <c r="M17" s="113">
        <v>0</v>
      </c>
      <c r="N17" s="63">
        <v>6</v>
      </c>
      <c r="O17" s="113">
        <v>39.1</v>
      </c>
      <c r="P17" s="63">
        <v>0</v>
      </c>
      <c r="Q17" s="113">
        <v>0</v>
      </c>
      <c r="R17" s="63">
        <f t="shared" si="0"/>
        <v>7</v>
      </c>
      <c r="S17" s="113">
        <f t="shared" si="0"/>
        <v>39.980000000000004</v>
      </c>
    </row>
    <row r="18" spans="1:19" ht="15.75" thickBot="1" x14ac:dyDescent="0.3">
      <c r="A18" s="414"/>
      <c r="B18" s="284"/>
      <c r="C18" s="417"/>
      <c r="D18" s="278"/>
      <c r="E18" s="417"/>
      <c r="F18" s="287"/>
      <c r="G18" s="112" t="s">
        <v>202</v>
      </c>
      <c r="H18" s="63">
        <v>0</v>
      </c>
      <c r="I18" s="113">
        <v>0</v>
      </c>
      <c r="J18" s="63">
        <v>0</v>
      </c>
      <c r="K18" s="113">
        <v>0</v>
      </c>
      <c r="L18" s="63">
        <v>0</v>
      </c>
      <c r="M18" s="113">
        <v>0</v>
      </c>
      <c r="N18" s="63">
        <v>0</v>
      </c>
      <c r="O18" s="113">
        <v>0</v>
      </c>
      <c r="P18" s="63">
        <v>0</v>
      </c>
      <c r="Q18" s="113">
        <v>0</v>
      </c>
      <c r="R18" s="63">
        <f t="shared" si="0"/>
        <v>0</v>
      </c>
      <c r="S18" s="113">
        <f t="shared" si="0"/>
        <v>0</v>
      </c>
    </row>
    <row r="19" spans="1:19" ht="15.75" thickTop="1" x14ac:dyDescent="0.25">
      <c r="A19" s="414"/>
      <c r="B19" s="284"/>
      <c r="C19" s="417"/>
      <c r="D19" s="278"/>
      <c r="E19" s="425"/>
      <c r="F19" s="287"/>
      <c r="G19" s="80" t="s">
        <v>201</v>
      </c>
      <c r="H19" s="114">
        <v>831</v>
      </c>
      <c r="I19" s="115">
        <v>2609.8200000000002</v>
      </c>
      <c r="J19" s="114">
        <v>62</v>
      </c>
      <c r="K19" s="115">
        <v>127.8</v>
      </c>
      <c r="L19" s="114">
        <v>11</v>
      </c>
      <c r="M19" s="115">
        <v>205.54</v>
      </c>
      <c r="N19" s="114">
        <v>106</v>
      </c>
      <c r="O19" s="115">
        <v>4408</v>
      </c>
      <c r="P19" s="114">
        <v>36</v>
      </c>
      <c r="Q19" s="115">
        <v>155.33000000000001</v>
      </c>
      <c r="R19" s="114">
        <f t="shared" si="0"/>
        <v>1046</v>
      </c>
      <c r="S19" s="115">
        <f>SUM(S11:S18)</f>
        <v>7506.49</v>
      </c>
    </row>
    <row r="20" spans="1:19" ht="15" customHeight="1" x14ac:dyDescent="0.25">
      <c r="A20" s="414"/>
      <c r="B20" s="284"/>
      <c r="C20" s="417"/>
      <c r="D20" s="278"/>
      <c r="E20" s="424" t="s">
        <v>200</v>
      </c>
      <c r="F20" s="287"/>
      <c r="G20" s="112" t="s">
        <v>199</v>
      </c>
      <c r="H20" s="63">
        <v>62</v>
      </c>
      <c r="I20" s="113">
        <v>58.24</v>
      </c>
      <c r="J20" s="63">
        <v>21</v>
      </c>
      <c r="K20" s="113">
        <v>30.65</v>
      </c>
      <c r="L20" s="63">
        <v>46</v>
      </c>
      <c r="M20" s="113">
        <v>125.89</v>
      </c>
      <c r="N20" s="63">
        <v>22</v>
      </c>
      <c r="O20" s="113">
        <v>288.67</v>
      </c>
      <c r="P20" s="63">
        <v>3</v>
      </c>
      <c r="Q20" s="113">
        <v>6.68</v>
      </c>
      <c r="R20" s="63">
        <f t="shared" si="0"/>
        <v>154</v>
      </c>
      <c r="S20" s="113">
        <f t="shared" si="0"/>
        <v>510.13000000000005</v>
      </c>
    </row>
    <row r="21" spans="1:19" x14ac:dyDescent="0.25">
      <c r="A21" s="414"/>
      <c r="B21" s="284"/>
      <c r="C21" s="417"/>
      <c r="D21" s="278"/>
      <c r="E21" s="417"/>
      <c r="F21" s="287"/>
      <c r="G21" s="112" t="s">
        <v>198</v>
      </c>
      <c r="H21" s="63">
        <v>388</v>
      </c>
      <c r="I21" s="113">
        <v>719.29</v>
      </c>
      <c r="J21" s="63">
        <v>151</v>
      </c>
      <c r="K21" s="113">
        <v>946.44</v>
      </c>
      <c r="L21" s="63">
        <v>1</v>
      </c>
      <c r="M21" s="113">
        <v>0.09</v>
      </c>
      <c r="N21" s="63">
        <v>7</v>
      </c>
      <c r="O21" s="113">
        <v>21.24</v>
      </c>
      <c r="P21" s="63">
        <v>0</v>
      </c>
      <c r="Q21" s="113">
        <v>0</v>
      </c>
      <c r="R21" s="63">
        <f t="shared" ref="R21:S54" si="1">+H21+J21+L21+N21+P21</f>
        <v>547</v>
      </c>
      <c r="S21" s="113">
        <f t="shared" si="1"/>
        <v>1687.06</v>
      </c>
    </row>
    <row r="22" spans="1:19" x14ac:dyDescent="0.25">
      <c r="A22" s="414"/>
      <c r="B22" s="284"/>
      <c r="C22" s="417"/>
      <c r="D22" s="278"/>
      <c r="E22" s="417"/>
      <c r="F22" s="287"/>
      <c r="G22" s="112" t="s">
        <v>197</v>
      </c>
      <c r="H22" s="63">
        <v>5</v>
      </c>
      <c r="I22" s="113">
        <v>5.31</v>
      </c>
      <c r="J22" s="63">
        <v>12</v>
      </c>
      <c r="K22" s="113">
        <v>15.81</v>
      </c>
      <c r="L22" s="63">
        <v>14</v>
      </c>
      <c r="M22" s="113">
        <v>32.03</v>
      </c>
      <c r="N22" s="63">
        <v>5</v>
      </c>
      <c r="O22" s="113">
        <v>18.03</v>
      </c>
      <c r="P22" s="63">
        <v>0</v>
      </c>
      <c r="Q22" s="113">
        <v>0</v>
      </c>
      <c r="R22" s="63">
        <f t="shared" si="1"/>
        <v>36</v>
      </c>
      <c r="S22" s="113">
        <f t="shared" si="1"/>
        <v>71.180000000000007</v>
      </c>
    </row>
    <row r="23" spans="1:19" x14ac:dyDescent="0.25">
      <c r="A23" s="414"/>
      <c r="B23" s="284"/>
      <c r="C23" s="417"/>
      <c r="D23" s="278"/>
      <c r="E23" s="417"/>
      <c r="F23" s="287"/>
      <c r="G23" s="112" t="s">
        <v>196</v>
      </c>
      <c r="H23" s="63">
        <v>35</v>
      </c>
      <c r="I23" s="113">
        <v>33.31</v>
      </c>
      <c r="J23" s="63">
        <v>6</v>
      </c>
      <c r="K23" s="113">
        <v>5.5</v>
      </c>
      <c r="L23" s="63">
        <v>8</v>
      </c>
      <c r="M23" s="113">
        <v>9.57</v>
      </c>
      <c r="N23" s="63">
        <v>1</v>
      </c>
      <c r="O23" s="113">
        <v>6.05</v>
      </c>
      <c r="P23" s="63">
        <v>7</v>
      </c>
      <c r="Q23" s="113">
        <v>5.75</v>
      </c>
      <c r="R23" s="63">
        <f t="shared" si="1"/>
        <v>57</v>
      </c>
      <c r="S23" s="113">
        <f t="shared" si="1"/>
        <v>60.18</v>
      </c>
    </row>
    <row r="24" spans="1:19" x14ac:dyDescent="0.25">
      <c r="A24" s="414"/>
      <c r="B24" s="284"/>
      <c r="C24" s="417"/>
      <c r="D24" s="278"/>
      <c r="E24" s="417"/>
      <c r="F24" s="287"/>
      <c r="G24" s="112" t="s">
        <v>195</v>
      </c>
      <c r="H24" s="63">
        <v>0</v>
      </c>
      <c r="I24" s="113">
        <v>0</v>
      </c>
      <c r="J24" s="63">
        <v>1</v>
      </c>
      <c r="K24" s="113">
        <v>0.48</v>
      </c>
      <c r="L24" s="63">
        <v>7</v>
      </c>
      <c r="M24" s="113">
        <v>17</v>
      </c>
      <c r="N24" s="63">
        <v>0</v>
      </c>
      <c r="O24" s="113">
        <v>0</v>
      </c>
      <c r="P24" s="63">
        <v>0</v>
      </c>
      <c r="Q24" s="113">
        <v>0</v>
      </c>
      <c r="R24" s="63">
        <f t="shared" si="1"/>
        <v>8</v>
      </c>
      <c r="S24" s="113">
        <f t="shared" si="1"/>
        <v>17.48</v>
      </c>
    </row>
    <row r="25" spans="1:19" x14ac:dyDescent="0.25">
      <c r="A25" s="414"/>
      <c r="B25" s="284"/>
      <c r="C25" s="417"/>
      <c r="D25" s="278"/>
      <c r="E25" s="417"/>
      <c r="F25" s="287"/>
      <c r="G25" s="112" t="s">
        <v>194</v>
      </c>
      <c r="H25" s="63">
        <v>532</v>
      </c>
      <c r="I25" s="113">
        <v>3044.33</v>
      </c>
      <c r="J25" s="63">
        <v>175</v>
      </c>
      <c r="K25" s="113">
        <v>891.89</v>
      </c>
      <c r="L25" s="63">
        <v>284</v>
      </c>
      <c r="M25" s="113">
        <v>1623.17</v>
      </c>
      <c r="N25" s="63">
        <v>7</v>
      </c>
      <c r="O25" s="113">
        <v>87.85</v>
      </c>
      <c r="P25" s="63">
        <v>0</v>
      </c>
      <c r="Q25" s="113">
        <v>0</v>
      </c>
      <c r="R25" s="63">
        <f t="shared" si="1"/>
        <v>998</v>
      </c>
      <c r="S25" s="113">
        <f t="shared" si="1"/>
        <v>5647.24</v>
      </c>
    </row>
    <row r="26" spans="1:19" x14ac:dyDescent="0.25">
      <c r="A26" s="414"/>
      <c r="B26" s="284"/>
      <c r="C26" s="417"/>
      <c r="D26" s="278"/>
      <c r="E26" s="417"/>
      <c r="F26" s="287"/>
      <c r="G26" s="112" t="s">
        <v>193</v>
      </c>
      <c r="H26" s="63">
        <v>24</v>
      </c>
      <c r="I26" s="113">
        <v>13.81</v>
      </c>
      <c r="J26" s="63">
        <v>21</v>
      </c>
      <c r="K26" s="113">
        <v>31.71</v>
      </c>
      <c r="L26" s="63">
        <v>10</v>
      </c>
      <c r="M26" s="113">
        <v>27.74</v>
      </c>
      <c r="N26" s="63">
        <v>2</v>
      </c>
      <c r="O26" s="113">
        <v>3.91</v>
      </c>
      <c r="P26" s="63">
        <v>0</v>
      </c>
      <c r="Q26" s="113">
        <v>0</v>
      </c>
      <c r="R26" s="63">
        <f t="shared" si="1"/>
        <v>57</v>
      </c>
      <c r="S26" s="113">
        <f t="shared" si="1"/>
        <v>77.17</v>
      </c>
    </row>
    <row r="27" spans="1:19" x14ac:dyDescent="0.25">
      <c r="A27" s="414"/>
      <c r="B27" s="284"/>
      <c r="C27" s="417"/>
      <c r="D27" s="278"/>
      <c r="E27" s="417"/>
      <c r="F27" s="287"/>
      <c r="G27" s="112" t="s">
        <v>192</v>
      </c>
      <c r="H27" s="63">
        <v>0</v>
      </c>
      <c r="I27" s="113">
        <v>0</v>
      </c>
      <c r="J27" s="63">
        <v>0</v>
      </c>
      <c r="K27" s="113">
        <v>0</v>
      </c>
      <c r="L27" s="63">
        <v>1</v>
      </c>
      <c r="M27" s="113">
        <v>0.13</v>
      </c>
      <c r="N27" s="63">
        <v>0</v>
      </c>
      <c r="O27" s="113">
        <v>0</v>
      </c>
      <c r="P27" s="63">
        <v>1</v>
      </c>
      <c r="Q27" s="113">
        <v>0.24</v>
      </c>
      <c r="R27" s="63">
        <f t="shared" si="1"/>
        <v>2</v>
      </c>
      <c r="S27" s="113">
        <f t="shared" si="1"/>
        <v>0.37</v>
      </c>
    </row>
    <row r="28" spans="1:19" x14ac:dyDescent="0.25">
      <c r="A28" s="414"/>
      <c r="B28" s="284"/>
      <c r="C28" s="417"/>
      <c r="D28" s="278"/>
      <c r="E28" s="417"/>
      <c r="F28" s="287"/>
      <c r="G28" s="112" t="s">
        <v>191</v>
      </c>
      <c r="H28" s="63">
        <v>118</v>
      </c>
      <c r="I28" s="113">
        <v>113.39</v>
      </c>
      <c r="J28" s="63">
        <v>91</v>
      </c>
      <c r="K28" s="113">
        <v>222.31</v>
      </c>
      <c r="L28" s="63">
        <v>497</v>
      </c>
      <c r="M28" s="113">
        <v>3949.28</v>
      </c>
      <c r="N28" s="63">
        <v>9</v>
      </c>
      <c r="O28" s="113">
        <v>157.24</v>
      </c>
      <c r="P28" s="63">
        <v>0</v>
      </c>
      <c r="Q28" s="113">
        <v>0</v>
      </c>
      <c r="R28" s="63">
        <f t="shared" si="1"/>
        <v>715</v>
      </c>
      <c r="S28" s="113">
        <f t="shared" si="1"/>
        <v>4442.22</v>
      </c>
    </row>
    <row r="29" spans="1:19" x14ac:dyDescent="0.25">
      <c r="A29" s="414"/>
      <c r="B29" s="284"/>
      <c r="C29" s="417"/>
      <c r="D29" s="278"/>
      <c r="E29" s="417"/>
      <c r="F29" s="287"/>
      <c r="G29" s="112" t="s">
        <v>190</v>
      </c>
      <c r="H29" s="63">
        <v>26</v>
      </c>
      <c r="I29" s="113">
        <v>102.9</v>
      </c>
      <c r="J29" s="63">
        <v>100</v>
      </c>
      <c r="K29" s="113">
        <v>933.03</v>
      </c>
      <c r="L29" s="63">
        <v>22</v>
      </c>
      <c r="M29" s="113">
        <v>37.78</v>
      </c>
      <c r="N29" s="63">
        <v>6</v>
      </c>
      <c r="O29" s="113">
        <v>136.57</v>
      </c>
      <c r="P29" s="63">
        <v>6</v>
      </c>
      <c r="Q29" s="113">
        <v>14.42</v>
      </c>
      <c r="R29" s="63">
        <f t="shared" si="1"/>
        <v>160</v>
      </c>
      <c r="S29" s="113">
        <f t="shared" si="1"/>
        <v>1224.7</v>
      </c>
    </row>
    <row r="30" spans="1:19" x14ac:dyDescent="0.25">
      <c r="A30" s="414"/>
      <c r="B30" s="284"/>
      <c r="C30" s="417"/>
      <c r="D30" s="278"/>
      <c r="E30" s="417"/>
      <c r="F30" s="287"/>
      <c r="G30" s="112" t="s">
        <v>480</v>
      </c>
      <c r="H30" s="63">
        <v>0</v>
      </c>
      <c r="I30" s="113">
        <v>0</v>
      </c>
      <c r="J30" s="63">
        <v>0</v>
      </c>
      <c r="K30" s="113">
        <v>0</v>
      </c>
      <c r="L30" s="63">
        <v>0</v>
      </c>
      <c r="M30" s="113">
        <v>0</v>
      </c>
      <c r="N30" s="63">
        <v>0</v>
      </c>
      <c r="O30" s="113">
        <v>0</v>
      </c>
      <c r="P30" s="63">
        <v>0</v>
      </c>
      <c r="Q30" s="113">
        <v>0</v>
      </c>
      <c r="R30" s="63">
        <f t="shared" si="1"/>
        <v>0</v>
      </c>
      <c r="S30" s="113">
        <f t="shared" si="1"/>
        <v>0</v>
      </c>
    </row>
    <row r="31" spans="1:19" ht="15.75" thickBot="1" x14ac:dyDescent="0.3">
      <c r="A31" s="414"/>
      <c r="B31" s="284"/>
      <c r="C31" s="417"/>
      <c r="D31" s="278"/>
      <c r="E31" s="417"/>
      <c r="F31" s="287"/>
      <c r="G31" s="112" t="s">
        <v>189</v>
      </c>
      <c r="H31" s="63">
        <v>0</v>
      </c>
      <c r="I31" s="113">
        <v>0</v>
      </c>
      <c r="J31" s="63">
        <v>0</v>
      </c>
      <c r="K31" s="113">
        <v>0</v>
      </c>
      <c r="L31" s="63">
        <v>0</v>
      </c>
      <c r="M31" s="113">
        <v>0</v>
      </c>
      <c r="N31" s="63">
        <v>0</v>
      </c>
      <c r="O31" s="113">
        <v>0</v>
      </c>
      <c r="P31" s="63">
        <v>0</v>
      </c>
      <c r="Q31" s="113">
        <v>0</v>
      </c>
      <c r="R31" s="63">
        <f t="shared" si="1"/>
        <v>0</v>
      </c>
      <c r="S31" s="113">
        <f t="shared" si="1"/>
        <v>0</v>
      </c>
    </row>
    <row r="32" spans="1:19" ht="15.75" thickTop="1" x14ac:dyDescent="0.25">
      <c r="A32" s="414"/>
      <c r="B32" s="284"/>
      <c r="C32" s="417"/>
      <c r="D32" s="278"/>
      <c r="E32" s="425"/>
      <c r="F32" s="287"/>
      <c r="G32" s="80" t="s">
        <v>188</v>
      </c>
      <c r="H32" s="114">
        <v>816</v>
      </c>
      <c r="I32" s="115">
        <v>4090.58</v>
      </c>
      <c r="J32" s="114">
        <v>340</v>
      </c>
      <c r="K32" s="115">
        <v>3077.82</v>
      </c>
      <c r="L32" s="114">
        <v>541</v>
      </c>
      <c r="M32" s="115">
        <v>5822.68</v>
      </c>
      <c r="N32" s="114">
        <v>39</v>
      </c>
      <c r="O32" s="115">
        <v>719.56</v>
      </c>
      <c r="P32" s="114">
        <v>15</v>
      </c>
      <c r="Q32" s="115">
        <v>27.09</v>
      </c>
      <c r="R32" s="114">
        <f t="shared" si="1"/>
        <v>1751</v>
      </c>
      <c r="S32" s="115">
        <f>SUM(S20:S31)</f>
        <v>13737.73</v>
      </c>
    </row>
    <row r="33" spans="1:19" ht="15" customHeight="1" x14ac:dyDescent="0.25">
      <c r="A33" s="414" t="s">
        <v>96</v>
      </c>
      <c r="B33" s="284"/>
      <c r="C33" s="417" t="s">
        <v>174</v>
      </c>
      <c r="D33" s="278"/>
      <c r="E33" s="424" t="s">
        <v>187</v>
      </c>
      <c r="F33" s="287"/>
      <c r="G33" s="112" t="s">
        <v>186</v>
      </c>
      <c r="H33" s="63">
        <v>0</v>
      </c>
      <c r="I33" s="113">
        <v>0</v>
      </c>
      <c r="J33" s="63">
        <v>0</v>
      </c>
      <c r="K33" s="113">
        <v>0</v>
      </c>
      <c r="L33" s="63">
        <v>0</v>
      </c>
      <c r="M33" s="113">
        <v>0</v>
      </c>
      <c r="N33" s="63">
        <v>1</v>
      </c>
      <c r="O33" s="113">
        <v>2.27</v>
      </c>
      <c r="P33" s="63">
        <v>52</v>
      </c>
      <c r="Q33" s="113">
        <v>311.55</v>
      </c>
      <c r="R33" s="63">
        <f t="shared" si="1"/>
        <v>53</v>
      </c>
      <c r="S33" s="113">
        <f t="shared" si="1"/>
        <v>313.82</v>
      </c>
    </row>
    <row r="34" spans="1:19" ht="15" customHeight="1" x14ac:dyDescent="0.25">
      <c r="A34" s="414"/>
      <c r="B34" s="284"/>
      <c r="C34" s="417"/>
      <c r="D34" s="278"/>
      <c r="E34" s="417"/>
      <c r="F34" s="287"/>
      <c r="G34" s="112" t="s">
        <v>481</v>
      </c>
      <c r="H34" s="63">
        <v>0</v>
      </c>
      <c r="I34" s="113">
        <v>0</v>
      </c>
      <c r="J34" s="63">
        <v>0</v>
      </c>
      <c r="K34" s="113">
        <v>0</v>
      </c>
      <c r="L34" s="63">
        <v>0</v>
      </c>
      <c r="M34" s="113">
        <v>0</v>
      </c>
      <c r="N34" s="63">
        <v>0</v>
      </c>
      <c r="O34" s="113">
        <v>0</v>
      </c>
      <c r="P34" s="63">
        <v>0</v>
      </c>
      <c r="Q34" s="113">
        <v>0</v>
      </c>
      <c r="R34" s="63">
        <f t="shared" si="1"/>
        <v>0</v>
      </c>
      <c r="S34" s="113">
        <f t="shared" si="1"/>
        <v>0</v>
      </c>
    </row>
    <row r="35" spans="1:19" x14ac:dyDescent="0.25">
      <c r="A35" s="414"/>
      <c r="B35" s="284"/>
      <c r="C35" s="417"/>
      <c r="D35" s="278"/>
      <c r="E35" s="417"/>
      <c r="F35" s="287"/>
      <c r="G35" s="112" t="s">
        <v>185</v>
      </c>
      <c r="H35" s="63">
        <v>0</v>
      </c>
      <c r="I35" s="113">
        <v>0</v>
      </c>
      <c r="J35" s="63">
        <v>0</v>
      </c>
      <c r="K35" s="113">
        <v>0</v>
      </c>
      <c r="L35" s="63">
        <v>0</v>
      </c>
      <c r="M35" s="113">
        <v>0</v>
      </c>
      <c r="N35" s="63">
        <v>0</v>
      </c>
      <c r="O35" s="113">
        <v>0</v>
      </c>
      <c r="P35" s="63">
        <v>0</v>
      </c>
      <c r="Q35" s="113">
        <v>0</v>
      </c>
      <c r="R35" s="63">
        <f t="shared" si="1"/>
        <v>0</v>
      </c>
      <c r="S35" s="113">
        <f t="shared" si="1"/>
        <v>0</v>
      </c>
    </row>
    <row r="36" spans="1:19" x14ac:dyDescent="0.25">
      <c r="A36" s="414"/>
      <c r="B36" s="284"/>
      <c r="C36" s="417"/>
      <c r="D36" s="278"/>
      <c r="E36" s="417"/>
      <c r="F36" s="287"/>
      <c r="G36" s="112" t="s">
        <v>184</v>
      </c>
      <c r="H36" s="63">
        <v>0</v>
      </c>
      <c r="I36" s="113">
        <v>0</v>
      </c>
      <c r="J36" s="63">
        <v>0</v>
      </c>
      <c r="K36" s="113">
        <v>0</v>
      </c>
      <c r="L36" s="63">
        <v>0</v>
      </c>
      <c r="M36" s="113">
        <v>0</v>
      </c>
      <c r="N36" s="63">
        <v>0</v>
      </c>
      <c r="O36" s="113">
        <v>0</v>
      </c>
      <c r="P36" s="63">
        <v>0</v>
      </c>
      <c r="Q36" s="113">
        <v>0</v>
      </c>
      <c r="R36" s="63">
        <f t="shared" si="1"/>
        <v>0</v>
      </c>
      <c r="S36" s="113">
        <f t="shared" si="1"/>
        <v>0</v>
      </c>
    </row>
    <row r="37" spans="1:19" x14ac:dyDescent="0.25">
      <c r="A37" s="414"/>
      <c r="B37" s="284"/>
      <c r="C37" s="417"/>
      <c r="D37" s="278"/>
      <c r="E37" s="417"/>
      <c r="F37" s="287"/>
      <c r="G37" s="112" t="s">
        <v>183</v>
      </c>
      <c r="H37" s="63">
        <v>6</v>
      </c>
      <c r="I37" s="113">
        <v>3.12</v>
      </c>
      <c r="J37" s="63">
        <v>2</v>
      </c>
      <c r="K37" s="113">
        <v>5.14</v>
      </c>
      <c r="L37" s="63">
        <v>2</v>
      </c>
      <c r="M37" s="113">
        <v>0.27</v>
      </c>
      <c r="N37" s="63">
        <v>2</v>
      </c>
      <c r="O37" s="113">
        <v>6.3</v>
      </c>
      <c r="P37" s="63">
        <v>8</v>
      </c>
      <c r="Q37" s="113">
        <v>29.47</v>
      </c>
      <c r="R37" s="63">
        <f t="shared" si="1"/>
        <v>20</v>
      </c>
      <c r="S37" s="113">
        <f t="shared" si="1"/>
        <v>44.3</v>
      </c>
    </row>
    <row r="38" spans="1:19" x14ac:dyDescent="0.25">
      <c r="A38" s="414"/>
      <c r="B38" s="284"/>
      <c r="C38" s="417"/>
      <c r="D38" s="278"/>
      <c r="E38" s="417"/>
      <c r="F38" s="287"/>
      <c r="G38" s="112" t="s">
        <v>182</v>
      </c>
      <c r="H38" s="63">
        <v>0</v>
      </c>
      <c r="I38" s="113">
        <v>0</v>
      </c>
      <c r="J38" s="63">
        <v>1</v>
      </c>
      <c r="K38" s="113">
        <v>0.11</v>
      </c>
      <c r="L38" s="63">
        <v>2</v>
      </c>
      <c r="M38" s="113">
        <v>3.36</v>
      </c>
      <c r="N38" s="63">
        <v>6</v>
      </c>
      <c r="O38" s="113">
        <v>12.95</v>
      </c>
      <c r="P38" s="63">
        <v>1</v>
      </c>
      <c r="Q38" s="113">
        <v>2.95</v>
      </c>
      <c r="R38" s="63">
        <f t="shared" si="1"/>
        <v>10</v>
      </c>
      <c r="S38" s="113">
        <f t="shared" si="1"/>
        <v>19.369999999999997</v>
      </c>
    </row>
    <row r="39" spans="1:19" x14ac:dyDescent="0.25">
      <c r="A39" s="414"/>
      <c r="B39" s="284"/>
      <c r="C39" s="417"/>
      <c r="D39" s="278"/>
      <c r="E39" s="417"/>
      <c r="F39" s="287"/>
      <c r="G39" s="112" t="s">
        <v>520</v>
      </c>
      <c r="H39" s="63">
        <v>0</v>
      </c>
      <c r="I39" s="113">
        <v>0</v>
      </c>
      <c r="J39" s="63">
        <v>0</v>
      </c>
      <c r="K39" s="113">
        <v>0</v>
      </c>
      <c r="L39" s="63">
        <v>0</v>
      </c>
      <c r="M39" s="113">
        <v>0</v>
      </c>
      <c r="N39" s="63">
        <v>0</v>
      </c>
      <c r="O39" s="113">
        <v>0</v>
      </c>
      <c r="P39" s="63">
        <v>0</v>
      </c>
      <c r="Q39" s="113">
        <v>0</v>
      </c>
      <c r="R39" s="63">
        <f t="shared" si="1"/>
        <v>0</v>
      </c>
      <c r="S39" s="113">
        <f t="shared" si="1"/>
        <v>0</v>
      </c>
    </row>
    <row r="40" spans="1:19" x14ac:dyDescent="0.25">
      <c r="A40" s="414"/>
      <c r="B40" s="284"/>
      <c r="C40" s="417"/>
      <c r="D40" s="278"/>
      <c r="E40" s="417"/>
      <c r="F40" s="287"/>
      <c r="G40" s="112" t="s">
        <v>181</v>
      </c>
      <c r="H40" s="63">
        <v>175</v>
      </c>
      <c r="I40" s="113">
        <v>1069.69</v>
      </c>
      <c r="J40" s="63">
        <v>121</v>
      </c>
      <c r="K40" s="113">
        <v>340.38</v>
      </c>
      <c r="L40" s="63">
        <v>1</v>
      </c>
      <c r="M40" s="113">
        <v>3.08</v>
      </c>
      <c r="N40" s="63">
        <v>0</v>
      </c>
      <c r="O40" s="113">
        <v>0</v>
      </c>
      <c r="P40" s="63">
        <v>0</v>
      </c>
      <c r="Q40" s="113">
        <v>0</v>
      </c>
      <c r="R40" s="63">
        <f t="shared" si="1"/>
        <v>297</v>
      </c>
      <c r="S40" s="113">
        <f t="shared" si="1"/>
        <v>1413.15</v>
      </c>
    </row>
    <row r="41" spans="1:19" x14ac:dyDescent="0.25">
      <c r="A41" s="414"/>
      <c r="B41" s="284"/>
      <c r="C41" s="417"/>
      <c r="D41" s="278"/>
      <c r="E41" s="417"/>
      <c r="F41" s="287"/>
      <c r="G41" s="112" t="s">
        <v>521</v>
      </c>
      <c r="H41" s="63">
        <v>0</v>
      </c>
      <c r="I41" s="113">
        <v>0</v>
      </c>
      <c r="J41" s="63">
        <v>0</v>
      </c>
      <c r="K41" s="113">
        <v>0</v>
      </c>
      <c r="L41" s="63">
        <v>0</v>
      </c>
      <c r="M41" s="113">
        <v>0</v>
      </c>
      <c r="N41" s="63">
        <v>0</v>
      </c>
      <c r="O41" s="113">
        <v>0</v>
      </c>
      <c r="P41" s="63">
        <v>0</v>
      </c>
      <c r="Q41" s="113">
        <v>0</v>
      </c>
      <c r="R41" s="63">
        <f t="shared" si="1"/>
        <v>0</v>
      </c>
      <c r="S41" s="113">
        <f t="shared" si="1"/>
        <v>0</v>
      </c>
    </row>
    <row r="42" spans="1:19" x14ac:dyDescent="0.25">
      <c r="A42" s="414"/>
      <c r="B42" s="284"/>
      <c r="C42" s="417"/>
      <c r="D42" s="278"/>
      <c r="E42" s="417"/>
      <c r="F42" s="287"/>
      <c r="G42" s="112" t="s">
        <v>423</v>
      </c>
      <c r="H42" s="63">
        <v>0</v>
      </c>
      <c r="I42" s="113">
        <v>0</v>
      </c>
      <c r="J42" s="63">
        <v>0</v>
      </c>
      <c r="K42" s="113">
        <v>0</v>
      </c>
      <c r="L42" s="63">
        <v>0</v>
      </c>
      <c r="M42" s="113">
        <v>0</v>
      </c>
      <c r="N42" s="63">
        <v>0</v>
      </c>
      <c r="O42" s="113">
        <v>0</v>
      </c>
      <c r="P42" s="63">
        <v>0</v>
      </c>
      <c r="Q42" s="113">
        <v>0</v>
      </c>
      <c r="R42" s="63">
        <f t="shared" si="1"/>
        <v>0</v>
      </c>
      <c r="S42" s="113">
        <f t="shared" si="1"/>
        <v>0</v>
      </c>
    </row>
    <row r="43" spans="1:19" x14ac:dyDescent="0.25">
      <c r="A43" s="414"/>
      <c r="B43" s="284"/>
      <c r="C43" s="417"/>
      <c r="D43" s="278"/>
      <c r="E43" s="417"/>
      <c r="F43" s="287"/>
      <c r="G43" s="112" t="s">
        <v>424</v>
      </c>
      <c r="H43" s="63">
        <v>0</v>
      </c>
      <c r="I43" s="113">
        <v>0</v>
      </c>
      <c r="J43" s="63">
        <v>0</v>
      </c>
      <c r="K43" s="113">
        <v>0</v>
      </c>
      <c r="L43" s="63">
        <v>0</v>
      </c>
      <c r="M43" s="113">
        <v>0</v>
      </c>
      <c r="N43" s="63">
        <v>0</v>
      </c>
      <c r="O43" s="113">
        <v>0</v>
      </c>
      <c r="P43" s="63">
        <v>0</v>
      </c>
      <c r="Q43" s="113">
        <v>0</v>
      </c>
      <c r="R43" s="63">
        <f t="shared" si="1"/>
        <v>0</v>
      </c>
      <c r="S43" s="113">
        <f t="shared" si="1"/>
        <v>0</v>
      </c>
    </row>
    <row r="44" spans="1:19" x14ac:dyDescent="0.25">
      <c r="A44" s="414"/>
      <c r="B44" s="284"/>
      <c r="C44" s="417"/>
      <c r="D44" s="278"/>
      <c r="E44" s="417"/>
      <c r="F44" s="287"/>
      <c r="G44" s="112" t="s">
        <v>180</v>
      </c>
      <c r="H44" s="63">
        <v>0</v>
      </c>
      <c r="I44" s="113">
        <v>0</v>
      </c>
      <c r="J44" s="63">
        <v>1</v>
      </c>
      <c r="K44" s="113">
        <v>2.83</v>
      </c>
      <c r="L44" s="63">
        <v>2</v>
      </c>
      <c r="M44" s="113">
        <v>0.44</v>
      </c>
      <c r="N44" s="63">
        <v>7</v>
      </c>
      <c r="O44" s="113">
        <v>48.76</v>
      </c>
      <c r="P44" s="63">
        <v>2</v>
      </c>
      <c r="Q44" s="113">
        <v>11.51</v>
      </c>
      <c r="R44" s="63">
        <f t="shared" si="1"/>
        <v>12</v>
      </c>
      <c r="S44" s="113">
        <f t="shared" si="1"/>
        <v>63.54</v>
      </c>
    </row>
    <row r="45" spans="1:19" ht="15.75" thickBot="1" x14ac:dyDescent="0.3">
      <c r="A45" s="414"/>
      <c r="B45" s="284"/>
      <c r="C45" s="417"/>
      <c r="D45" s="278"/>
      <c r="E45" s="417"/>
      <c r="F45" s="287"/>
      <c r="G45" s="112" t="s">
        <v>179</v>
      </c>
      <c r="H45" s="63">
        <v>0</v>
      </c>
      <c r="I45" s="113">
        <v>0</v>
      </c>
      <c r="J45" s="63">
        <v>0</v>
      </c>
      <c r="K45" s="113">
        <v>0</v>
      </c>
      <c r="L45" s="63">
        <v>0</v>
      </c>
      <c r="M45" s="113">
        <v>0</v>
      </c>
      <c r="N45" s="63">
        <v>0</v>
      </c>
      <c r="O45" s="113">
        <v>0</v>
      </c>
      <c r="P45" s="63">
        <v>0</v>
      </c>
      <c r="Q45" s="113">
        <v>0</v>
      </c>
      <c r="R45" s="63">
        <f t="shared" si="1"/>
        <v>0</v>
      </c>
      <c r="S45" s="113">
        <f t="shared" si="1"/>
        <v>0</v>
      </c>
    </row>
    <row r="46" spans="1:19" ht="15.75" thickTop="1" x14ac:dyDescent="0.25">
      <c r="A46" s="414"/>
      <c r="B46" s="284"/>
      <c r="C46" s="417"/>
      <c r="D46" s="278"/>
      <c r="E46" s="425"/>
      <c r="F46" s="287"/>
      <c r="G46" s="80" t="s">
        <v>178</v>
      </c>
      <c r="H46" s="114">
        <v>181</v>
      </c>
      <c r="I46" s="115">
        <v>1072.81</v>
      </c>
      <c r="J46" s="114">
        <v>124</v>
      </c>
      <c r="K46" s="115">
        <v>348.46</v>
      </c>
      <c r="L46" s="114">
        <v>6</v>
      </c>
      <c r="M46" s="115">
        <v>7.15</v>
      </c>
      <c r="N46" s="114">
        <v>16</v>
      </c>
      <c r="O46" s="115">
        <v>70.28</v>
      </c>
      <c r="P46" s="114">
        <v>59</v>
      </c>
      <c r="Q46" s="115">
        <v>355.48</v>
      </c>
      <c r="R46" s="114">
        <f t="shared" si="1"/>
        <v>386</v>
      </c>
      <c r="S46" s="115">
        <f>SUM(S33:S45)</f>
        <v>1854.18</v>
      </c>
    </row>
    <row r="47" spans="1:19" ht="15" customHeight="1" thickBot="1" x14ac:dyDescent="0.3">
      <c r="A47" s="414"/>
      <c r="B47" s="284"/>
      <c r="C47" s="417"/>
      <c r="D47" s="278"/>
      <c r="E47" s="424" t="s">
        <v>177</v>
      </c>
      <c r="F47" s="287"/>
      <c r="G47" s="112" t="s">
        <v>176</v>
      </c>
      <c r="H47" s="63">
        <v>0</v>
      </c>
      <c r="I47" s="113">
        <v>0</v>
      </c>
      <c r="J47" s="63">
        <v>0</v>
      </c>
      <c r="K47" s="113">
        <v>0</v>
      </c>
      <c r="L47" s="63">
        <v>0</v>
      </c>
      <c r="M47" s="113">
        <v>0</v>
      </c>
      <c r="N47" s="63">
        <v>0</v>
      </c>
      <c r="O47" s="113">
        <v>0</v>
      </c>
      <c r="P47" s="63">
        <v>0</v>
      </c>
      <c r="Q47" s="113">
        <v>0</v>
      </c>
      <c r="R47" s="63">
        <f t="shared" si="1"/>
        <v>0</v>
      </c>
      <c r="S47" s="113">
        <f>+I47+K47+M47+O47+Q47</f>
        <v>0</v>
      </c>
    </row>
    <row r="48" spans="1:19" ht="15.75" thickTop="1" x14ac:dyDescent="0.25">
      <c r="A48" s="414"/>
      <c r="B48" s="284"/>
      <c r="C48" s="417"/>
      <c r="D48" s="278"/>
      <c r="E48" s="417"/>
      <c r="F48" s="287"/>
      <c r="G48" s="80" t="s">
        <v>175</v>
      </c>
      <c r="H48" s="114">
        <v>0</v>
      </c>
      <c r="I48" s="115">
        <v>0</v>
      </c>
      <c r="J48" s="114">
        <v>0</v>
      </c>
      <c r="K48" s="115">
        <v>0</v>
      </c>
      <c r="L48" s="114">
        <v>0</v>
      </c>
      <c r="M48" s="115">
        <v>0</v>
      </c>
      <c r="N48" s="114">
        <v>0</v>
      </c>
      <c r="O48" s="115">
        <v>0</v>
      </c>
      <c r="P48" s="114">
        <v>0</v>
      </c>
      <c r="Q48" s="115">
        <v>0</v>
      </c>
      <c r="R48" s="114">
        <f t="shared" si="1"/>
        <v>0</v>
      </c>
      <c r="S48" s="115">
        <f>SUM(S47)</f>
        <v>0</v>
      </c>
    </row>
    <row r="49" spans="1:19" ht="15.75" customHeight="1" thickBot="1" x14ac:dyDescent="0.3">
      <c r="A49" s="414"/>
      <c r="B49" s="284"/>
      <c r="C49" s="417"/>
      <c r="D49" s="278"/>
      <c r="E49" s="424" t="s">
        <v>173</v>
      </c>
      <c r="F49" s="287"/>
      <c r="G49" s="112" t="s">
        <v>172</v>
      </c>
      <c r="H49" s="63">
        <v>1922</v>
      </c>
      <c r="I49" s="113">
        <v>7406.86</v>
      </c>
      <c r="J49" s="63">
        <v>263</v>
      </c>
      <c r="K49" s="113">
        <v>1840.9</v>
      </c>
      <c r="L49" s="63">
        <v>63</v>
      </c>
      <c r="M49" s="113">
        <v>1458.19</v>
      </c>
      <c r="N49" s="63">
        <v>1218</v>
      </c>
      <c r="O49" s="113">
        <v>68367.740000000005</v>
      </c>
      <c r="P49" s="63">
        <v>7</v>
      </c>
      <c r="Q49" s="113">
        <v>53</v>
      </c>
      <c r="R49" s="63">
        <f t="shared" si="1"/>
        <v>3473</v>
      </c>
      <c r="S49" s="113">
        <f>+I49+K49+M49+O49+Q49</f>
        <v>79126.69</v>
      </c>
    </row>
    <row r="50" spans="1:19" ht="15.75" thickTop="1" x14ac:dyDescent="0.25">
      <c r="A50" s="414"/>
      <c r="B50" s="284"/>
      <c r="C50" s="417"/>
      <c r="D50" s="278"/>
      <c r="E50" s="425"/>
      <c r="F50" s="287"/>
      <c r="G50" s="80" t="s">
        <v>171</v>
      </c>
      <c r="H50" s="114">
        <v>1922</v>
      </c>
      <c r="I50" s="115">
        <v>7406.86</v>
      </c>
      <c r="J50" s="114">
        <v>263</v>
      </c>
      <c r="K50" s="115">
        <v>1840.9</v>
      </c>
      <c r="L50" s="114">
        <v>63</v>
      </c>
      <c r="M50" s="115">
        <v>1458.19</v>
      </c>
      <c r="N50" s="114">
        <v>1218</v>
      </c>
      <c r="O50" s="115">
        <v>68367.740000000005</v>
      </c>
      <c r="P50" s="114">
        <v>7</v>
      </c>
      <c r="Q50" s="115">
        <v>53</v>
      </c>
      <c r="R50" s="114">
        <f t="shared" si="1"/>
        <v>3473</v>
      </c>
      <c r="S50" s="115">
        <f>SUM(S49)</f>
        <v>79126.69</v>
      </c>
    </row>
    <row r="51" spans="1:19" ht="15" customHeight="1" x14ac:dyDescent="0.25">
      <c r="A51" s="414"/>
      <c r="B51" s="284"/>
      <c r="C51" s="417"/>
      <c r="D51" s="278"/>
      <c r="E51" s="424" t="s">
        <v>170</v>
      </c>
      <c r="F51" s="287"/>
      <c r="G51" s="112" t="s">
        <v>169</v>
      </c>
      <c r="H51" s="63">
        <v>3</v>
      </c>
      <c r="I51" s="113">
        <v>1.2</v>
      </c>
      <c r="J51" s="63">
        <v>1</v>
      </c>
      <c r="K51" s="113">
        <v>0.12</v>
      </c>
      <c r="L51" s="63">
        <v>0</v>
      </c>
      <c r="M51" s="113">
        <v>0</v>
      </c>
      <c r="N51" s="63">
        <v>1</v>
      </c>
      <c r="O51" s="113">
        <v>0.06</v>
      </c>
      <c r="P51" s="63">
        <v>1</v>
      </c>
      <c r="Q51" s="113">
        <v>5.7</v>
      </c>
      <c r="R51" s="63">
        <f t="shared" si="1"/>
        <v>6</v>
      </c>
      <c r="S51" s="113">
        <f t="shared" si="1"/>
        <v>7.08</v>
      </c>
    </row>
    <row r="52" spans="1:19" x14ac:dyDescent="0.25">
      <c r="A52" s="414"/>
      <c r="B52" s="284"/>
      <c r="C52" s="417"/>
      <c r="D52" s="278"/>
      <c r="E52" s="417"/>
      <c r="F52" s="287"/>
      <c r="G52" s="112" t="s">
        <v>168</v>
      </c>
      <c r="H52" s="63">
        <v>10</v>
      </c>
      <c r="I52" s="113">
        <v>8.8699999999999992</v>
      </c>
      <c r="J52" s="63">
        <v>5</v>
      </c>
      <c r="K52" s="113">
        <v>2.73</v>
      </c>
      <c r="L52" s="63">
        <v>0</v>
      </c>
      <c r="M52" s="113">
        <v>0</v>
      </c>
      <c r="N52" s="63">
        <v>0</v>
      </c>
      <c r="O52" s="113">
        <v>0</v>
      </c>
      <c r="P52" s="63">
        <v>1</v>
      </c>
      <c r="Q52" s="113">
        <v>7.21</v>
      </c>
      <c r="R52" s="63">
        <f t="shared" si="1"/>
        <v>16</v>
      </c>
      <c r="S52" s="113">
        <f t="shared" si="1"/>
        <v>18.809999999999999</v>
      </c>
    </row>
    <row r="53" spans="1:19" x14ac:dyDescent="0.25">
      <c r="A53" s="414"/>
      <c r="B53" s="284"/>
      <c r="C53" s="417"/>
      <c r="D53" s="278"/>
      <c r="E53" s="417"/>
      <c r="F53" s="287"/>
      <c r="G53" s="112" t="s">
        <v>167</v>
      </c>
      <c r="H53" s="63">
        <v>11</v>
      </c>
      <c r="I53" s="113">
        <v>11.73</v>
      </c>
      <c r="J53" s="63">
        <v>7</v>
      </c>
      <c r="K53" s="113">
        <v>2.37</v>
      </c>
      <c r="L53" s="63">
        <v>0</v>
      </c>
      <c r="M53" s="113">
        <v>0</v>
      </c>
      <c r="N53" s="63">
        <v>0</v>
      </c>
      <c r="O53" s="113">
        <v>0</v>
      </c>
      <c r="P53" s="63">
        <v>1</v>
      </c>
      <c r="Q53" s="113">
        <v>3.1</v>
      </c>
      <c r="R53" s="63">
        <f t="shared" si="1"/>
        <v>19</v>
      </c>
      <c r="S53" s="113">
        <f t="shared" si="1"/>
        <v>17.200000000000003</v>
      </c>
    </row>
    <row r="54" spans="1:19" x14ac:dyDescent="0.25">
      <c r="A54" s="414"/>
      <c r="B54" s="284"/>
      <c r="C54" s="417"/>
      <c r="D54" s="278"/>
      <c r="E54" s="417"/>
      <c r="F54" s="287"/>
      <c r="G54" s="112" t="s">
        <v>166</v>
      </c>
      <c r="H54" s="63">
        <v>0</v>
      </c>
      <c r="I54" s="113">
        <v>0</v>
      </c>
      <c r="J54" s="63">
        <v>0</v>
      </c>
      <c r="K54" s="113">
        <v>0</v>
      </c>
      <c r="L54" s="63">
        <v>1</v>
      </c>
      <c r="M54" s="113">
        <v>1.08</v>
      </c>
      <c r="N54" s="63">
        <v>2</v>
      </c>
      <c r="O54" s="113">
        <v>1.62</v>
      </c>
      <c r="P54" s="63">
        <v>2</v>
      </c>
      <c r="Q54" s="113">
        <v>7.87</v>
      </c>
      <c r="R54" s="63">
        <f t="shared" si="1"/>
        <v>5</v>
      </c>
      <c r="S54" s="113">
        <f t="shared" si="1"/>
        <v>10.57</v>
      </c>
    </row>
    <row r="55" spans="1:19" x14ac:dyDescent="0.25">
      <c r="A55" s="414"/>
      <c r="B55" s="284"/>
      <c r="C55" s="417"/>
      <c r="D55" s="278"/>
      <c r="E55" s="417"/>
      <c r="F55" s="287"/>
      <c r="G55" s="112" t="s">
        <v>165</v>
      </c>
      <c r="H55" s="63">
        <v>119</v>
      </c>
      <c r="I55" s="113">
        <v>150.12</v>
      </c>
      <c r="J55" s="63">
        <v>67</v>
      </c>
      <c r="K55" s="113">
        <v>89.98</v>
      </c>
      <c r="L55" s="63">
        <v>1</v>
      </c>
      <c r="M55" s="113">
        <v>0.64</v>
      </c>
      <c r="N55" s="63">
        <v>1</v>
      </c>
      <c r="O55" s="113">
        <v>7.48</v>
      </c>
      <c r="P55" s="63">
        <v>1</v>
      </c>
      <c r="Q55" s="113">
        <v>0.35</v>
      </c>
      <c r="R55" s="63">
        <f t="shared" ref="R55:S93" si="2">+H55+J55+L55+N55+P55</f>
        <v>189</v>
      </c>
      <c r="S55" s="113">
        <f t="shared" si="2"/>
        <v>248.57</v>
      </c>
    </row>
    <row r="56" spans="1:19" x14ac:dyDescent="0.25">
      <c r="A56" s="414"/>
      <c r="B56" s="284"/>
      <c r="C56" s="417"/>
      <c r="D56" s="278"/>
      <c r="E56" s="417"/>
      <c r="F56" s="287"/>
      <c r="G56" s="112" t="s">
        <v>164</v>
      </c>
      <c r="H56" s="63">
        <v>16</v>
      </c>
      <c r="I56" s="113">
        <v>14.74</v>
      </c>
      <c r="J56" s="63">
        <v>1</v>
      </c>
      <c r="K56" s="113">
        <v>2.13</v>
      </c>
      <c r="L56" s="63">
        <v>0</v>
      </c>
      <c r="M56" s="113">
        <v>0</v>
      </c>
      <c r="N56" s="63">
        <v>0</v>
      </c>
      <c r="O56" s="113">
        <v>0</v>
      </c>
      <c r="P56" s="63">
        <v>0</v>
      </c>
      <c r="Q56" s="113">
        <v>0</v>
      </c>
      <c r="R56" s="63">
        <f t="shared" si="2"/>
        <v>17</v>
      </c>
      <c r="S56" s="113">
        <f t="shared" si="2"/>
        <v>16.87</v>
      </c>
    </row>
    <row r="57" spans="1:19" ht="15.75" thickBot="1" x14ac:dyDescent="0.3">
      <c r="A57" s="414"/>
      <c r="B57" s="284"/>
      <c r="C57" s="417"/>
      <c r="D57" s="278"/>
      <c r="E57" s="417"/>
      <c r="F57" s="287"/>
      <c r="G57" s="112" t="s">
        <v>163</v>
      </c>
      <c r="H57" s="63">
        <v>0</v>
      </c>
      <c r="I57" s="113">
        <v>0</v>
      </c>
      <c r="J57" s="63">
        <v>0</v>
      </c>
      <c r="K57" s="113">
        <v>0</v>
      </c>
      <c r="L57" s="63">
        <v>0</v>
      </c>
      <c r="M57" s="113">
        <v>0</v>
      </c>
      <c r="N57" s="63">
        <v>0</v>
      </c>
      <c r="O57" s="113">
        <v>0</v>
      </c>
      <c r="P57" s="63">
        <v>0</v>
      </c>
      <c r="Q57" s="113">
        <v>0</v>
      </c>
      <c r="R57" s="63">
        <f t="shared" si="2"/>
        <v>0</v>
      </c>
      <c r="S57" s="113">
        <f t="shared" si="2"/>
        <v>0</v>
      </c>
    </row>
    <row r="58" spans="1:19" ht="15.75" thickTop="1" x14ac:dyDescent="0.25">
      <c r="A58" s="414"/>
      <c r="B58" s="284"/>
      <c r="C58" s="417"/>
      <c r="D58" s="278"/>
      <c r="E58" s="425"/>
      <c r="F58" s="287"/>
      <c r="G58" s="80" t="s">
        <v>162</v>
      </c>
      <c r="H58" s="114">
        <v>145</v>
      </c>
      <c r="I58" s="115">
        <v>186.66</v>
      </c>
      <c r="J58" s="114">
        <v>70</v>
      </c>
      <c r="K58" s="115">
        <v>97.33</v>
      </c>
      <c r="L58" s="114">
        <v>2</v>
      </c>
      <c r="M58" s="115">
        <v>1.72</v>
      </c>
      <c r="N58" s="114">
        <v>4</v>
      </c>
      <c r="O58" s="115">
        <v>9.16</v>
      </c>
      <c r="P58" s="114">
        <v>3</v>
      </c>
      <c r="Q58" s="115">
        <v>24.23</v>
      </c>
      <c r="R58" s="114">
        <f t="shared" si="2"/>
        <v>224</v>
      </c>
      <c r="S58" s="115">
        <f>SUM(S51:S57)</f>
        <v>319.10000000000002</v>
      </c>
    </row>
    <row r="59" spans="1:19" ht="15" customHeight="1" thickBot="1" x14ac:dyDescent="0.3">
      <c r="A59" s="414"/>
      <c r="B59" s="284"/>
      <c r="C59" s="417"/>
      <c r="D59" s="278"/>
      <c r="E59" s="424" t="s">
        <v>161</v>
      </c>
      <c r="F59" s="287"/>
      <c r="G59" s="112" t="s">
        <v>160</v>
      </c>
      <c r="H59" s="63">
        <v>2</v>
      </c>
      <c r="I59" s="113">
        <v>18.809999999999999</v>
      </c>
      <c r="J59" s="63">
        <v>8</v>
      </c>
      <c r="K59" s="113">
        <v>51.23</v>
      </c>
      <c r="L59" s="63">
        <v>52</v>
      </c>
      <c r="M59" s="113">
        <v>7277.21</v>
      </c>
      <c r="N59" s="63">
        <v>310</v>
      </c>
      <c r="O59" s="113">
        <v>24009.77</v>
      </c>
      <c r="P59" s="63">
        <v>0</v>
      </c>
      <c r="Q59" s="113">
        <v>0</v>
      </c>
      <c r="R59" s="63">
        <f t="shared" si="2"/>
        <v>372</v>
      </c>
      <c r="S59" s="113">
        <f>+I59+K59+M59+O59+Q59</f>
        <v>31357.02</v>
      </c>
    </row>
    <row r="60" spans="1:19" ht="15.75" thickTop="1" x14ac:dyDescent="0.25">
      <c r="A60" s="414"/>
      <c r="B60" s="284"/>
      <c r="C60" s="417"/>
      <c r="D60" s="278"/>
      <c r="E60" s="425"/>
      <c r="F60" s="287"/>
      <c r="G60" s="80" t="s">
        <v>159</v>
      </c>
      <c r="H60" s="114">
        <v>2</v>
      </c>
      <c r="I60" s="115">
        <v>18.809999999999999</v>
      </c>
      <c r="J60" s="114">
        <v>8</v>
      </c>
      <c r="K60" s="115">
        <v>51.23</v>
      </c>
      <c r="L60" s="114">
        <v>52</v>
      </c>
      <c r="M60" s="115">
        <v>7277.21</v>
      </c>
      <c r="N60" s="114">
        <v>310</v>
      </c>
      <c r="O60" s="115">
        <v>24009.77</v>
      </c>
      <c r="P60" s="114">
        <v>0</v>
      </c>
      <c r="Q60" s="115">
        <v>0</v>
      </c>
      <c r="R60" s="114">
        <f t="shared" si="2"/>
        <v>372</v>
      </c>
      <c r="S60" s="115">
        <f>SUM(S59)</f>
        <v>31357.02</v>
      </c>
    </row>
    <row r="61" spans="1:19" ht="15" customHeight="1" x14ac:dyDescent="0.25">
      <c r="A61" s="414"/>
      <c r="B61" s="284"/>
      <c r="C61" s="417"/>
      <c r="D61" s="278"/>
      <c r="E61" s="424" t="s">
        <v>158</v>
      </c>
      <c r="F61" s="287"/>
      <c r="G61" s="112" t="s">
        <v>157</v>
      </c>
      <c r="H61" s="63">
        <v>0</v>
      </c>
      <c r="I61" s="113">
        <v>0</v>
      </c>
      <c r="J61" s="63">
        <v>0</v>
      </c>
      <c r="K61" s="113">
        <v>0</v>
      </c>
      <c r="L61" s="63">
        <v>0</v>
      </c>
      <c r="M61" s="113">
        <v>0</v>
      </c>
      <c r="N61" s="63">
        <v>0</v>
      </c>
      <c r="O61" s="113">
        <v>0</v>
      </c>
      <c r="P61" s="63">
        <v>0</v>
      </c>
      <c r="Q61" s="113">
        <v>0</v>
      </c>
      <c r="R61" s="63">
        <f t="shared" si="2"/>
        <v>0</v>
      </c>
      <c r="S61" s="113">
        <f>+I61+K61+M61+O61+Q61</f>
        <v>0</v>
      </c>
    </row>
    <row r="62" spans="1:19" x14ac:dyDescent="0.25">
      <c r="A62" s="414"/>
      <c r="B62" s="284"/>
      <c r="C62" s="417"/>
      <c r="D62" s="278"/>
      <c r="E62" s="417"/>
      <c r="F62" s="287"/>
      <c r="G62" s="112" t="s">
        <v>156</v>
      </c>
      <c r="H62" s="63">
        <v>0</v>
      </c>
      <c r="I62" s="113">
        <v>0</v>
      </c>
      <c r="J62" s="63">
        <v>0</v>
      </c>
      <c r="K62" s="113">
        <v>0</v>
      </c>
      <c r="L62" s="63">
        <v>0</v>
      </c>
      <c r="M62" s="113">
        <v>0</v>
      </c>
      <c r="N62" s="63">
        <v>0</v>
      </c>
      <c r="O62" s="113">
        <v>0</v>
      </c>
      <c r="P62" s="63">
        <v>0</v>
      </c>
      <c r="Q62" s="113">
        <v>0</v>
      </c>
      <c r="R62" s="63">
        <f t="shared" si="2"/>
        <v>0</v>
      </c>
      <c r="S62" s="113">
        <f>+I62+K62+M62+O62+Q62</f>
        <v>0</v>
      </c>
    </row>
    <row r="63" spans="1:19" ht="15.75" thickBot="1" x14ac:dyDescent="0.3">
      <c r="A63" s="414"/>
      <c r="B63" s="284"/>
      <c r="C63" s="417"/>
      <c r="D63" s="278"/>
      <c r="E63" s="417"/>
      <c r="F63" s="287"/>
      <c r="G63" s="112" t="s">
        <v>155</v>
      </c>
      <c r="H63" s="63">
        <v>102</v>
      </c>
      <c r="I63" s="113">
        <v>867.04</v>
      </c>
      <c r="J63" s="63">
        <v>268</v>
      </c>
      <c r="K63" s="113">
        <v>12833.88</v>
      </c>
      <c r="L63" s="63">
        <v>101</v>
      </c>
      <c r="M63" s="113">
        <v>15900.59</v>
      </c>
      <c r="N63" s="63">
        <v>1022</v>
      </c>
      <c r="O63" s="113">
        <v>173175.67</v>
      </c>
      <c r="P63" s="63">
        <v>4</v>
      </c>
      <c r="Q63" s="113">
        <v>99.56</v>
      </c>
      <c r="R63" s="63">
        <f t="shared" si="2"/>
        <v>1497</v>
      </c>
      <c r="S63" s="113">
        <f>+I63+K63+M63+O63+Q63</f>
        <v>202876.74000000002</v>
      </c>
    </row>
    <row r="64" spans="1:19" ht="15.75" thickTop="1" x14ac:dyDescent="0.25">
      <c r="A64" s="414"/>
      <c r="B64" s="284"/>
      <c r="C64" s="417"/>
      <c r="D64" s="278"/>
      <c r="E64" s="425"/>
      <c r="F64" s="287"/>
      <c r="G64" s="80" t="s">
        <v>154</v>
      </c>
      <c r="H64" s="114">
        <v>102</v>
      </c>
      <c r="I64" s="115">
        <v>867.04</v>
      </c>
      <c r="J64" s="114">
        <v>268</v>
      </c>
      <c r="K64" s="115">
        <v>12833.88</v>
      </c>
      <c r="L64" s="114">
        <v>101</v>
      </c>
      <c r="M64" s="115">
        <v>15900.59</v>
      </c>
      <c r="N64" s="114">
        <v>1022</v>
      </c>
      <c r="O64" s="115">
        <v>173175.67</v>
      </c>
      <c r="P64" s="114">
        <v>4</v>
      </c>
      <c r="Q64" s="115">
        <v>99.56</v>
      </c>
      <c r="R64" s="114">
        <f t="shared" si="2"/>
        <v>1497</v>
      </c>
      <c r="S64" s="115">
        <f>SUM(S61:S63)</f>
        <v>202876.74000000002</v>
      </c>
    </row>
    <row r="65" spans="1:19" ht="15.75" thickBot="1" x14ac:dyDescent="0.3">
      <c r="A65" s="414"/>
      <c r="B65" s="284"/>
      <c r="C65" s="417"/>
      <c r="D65" s="278"/>
      <c r="E65" s="424" t="s">
        <v>153</v>
      </c>
      <c r="F65" s="287"/>
      <c r="G65" s="112" t="s">
        <v>152</v>
      </c>
      <c r="H65" s="63">
        <v>3185</v>
      </c>
      <c r="I65" s="113">
        <v>25920.080000000002</v>
      </c>
      <c r="J65" s="63">
        <v>577</v>
      </c>
      <c r="K65" s="113">
        <v>4678.75</v>
      </c>
      <c r="L65" s="63">
        <v>435</v>
      </c>
      <c r="M65" s="113">
        <v>7236.43</v>
      </c>
      <c r="N65" s="63">
        <v>355</v>
      </c>
      <c r="O65" s="113">
        <v>8387.68</v>
      </c>
      <c r="P65" s="63">
        <v>14</v>
      </c>
      <c r="Q65" s="113">
        <v>98.52</v>
      </c>
      <c r="R65" s="63">
        <f t="shared" si="2"/>
        <v>4566</v>
      </c>
      <c r="S65" s="113">
        <f>+I65+K65+M65+O65+Q65</f>
        <v>46321.46</v>
      </c>
    </row>
    <row r="66" spans="1:19" ht="15.75" thickTop="1" x14ac:dyDescent="0.25">
      <c r="A66" s="414"/>
      <c r="B66" s="284"/>
      <c r="C66" s="417"/>
      <c r="D66" s="278"/>
      <c r="E66" s="417"/>
      <c r="F66" s="287"/>
      <c r="G66" s="80" t="s">
        <v>151</v>
      </c>
      <c r="H66" s="114">
        <v>3185</v>
      </c>
      <c r="I66" s="115">
        <v>25920.080000000002</v>
      </c>
      <c r="J66" s="114">
        <v>577</v>
      </c>
      <c r="K66" s="115">
        <v>4678.75</v>
      </c>
      <c r="L66" s="114">
        <v>435</v>
      </c>
      <c r="M66" s="115">
        <v>7236.43</v>
      </c>
      <c r="N66" s="114">
        <v>355</v>
      </c>
      <c r="O66" s="115">
        <v>8387.68</v>
      </c>
      <c r="P66" s="114">
        <v>14</v>
      </c>
      <c r="Q66" s="115">
        <v>98.52</v>
      </c>
      <c r="R66" s="114">
        <f t="shared" si="2"/>
        <v>4566</v>
      </c>
      <c r="S66" s="115">
        <f>SUM(S65)</f>
        <v>46321.46</v>
      </c>
    </row>
    <row r="67" spans="1:19" x14ac:dyDescent="0.25">
      <c r="A67" s="359"/>
      <c r="B67" s="284"/>
      <c r="C67" s="360"/>
      <c r="D67" s="278"/>
      <c r="E67" s="424" t="s">
        <v>657</v>
      </c>
      <c r="F67" s="287"/>
      <c r="G67" s="112" t="s">
        <v>651</v>
      </c>
      <c r="H67" s="63">
        <v>0</v>
      </c>
      <c r="I67" s="113">
        <v>0</v>
      </c>
      <c r="J67" s="63">
        <v>0</v>
      </c>
      <c r="K67" s="113">
        <v>0</v>
      </c>
      <c r="L67" s="63">
        <v>0</v>
      </c>
      <c r="M67" s="113">
        <v>0</v>
      </c>
      <c r="N67" s="63">
        <v>0</v>
      </c>
      <c r="O67" s="113">
        <v>0</v>
      </c>
      <c r="P67" s="63">
        <v>0</v>
      </c>
      <c r="Q67" s="113">
        <v>0</v>
      </c>
      <c r="R67" s="63">
        <f t="shared" ref="R67:R70" si="3">+H67+J67+L67+N67+P67</f>
        <v>0</v>
      </c>
      <c r="S67" s="113">
        <f t="shared" ref="S67:S69" si="4">+I67+K67+M67+O67+Q67</f>
        <v>0</v>
      </c>
    </row>
    <row r="68" spans="1:19" x14ac:dyDescent="0.25">
      <c r="A68" s="359"/>
      <c r="B68" s="284"/>
      <c r="C68" s="360"/>
      <c r="D68" s="278"/>
      <c r="E68" s="417"/>
      <c r="F68" s="287"/>
      <c r="G68" s="112" t="s">
        <v>652</v>
      </c>
      <c r="H68" s="63">
        <v>1</v>
      </c>
      <c r="I68" s="113">
        <v>0.47</v>
      </c>
      <c r="J68" s="63">
        <v>0</v>
      </c>
      <c r="K68" s="113">
        <v>0</v>
      </c>
      <c r="L68" s="63">
        <v>0</v>
      </c>
      <c r="M68" s="113">
        <v>0</v>
      </c>
      <c r="N68" s="63">
        <v>0</v>
      </c>
      <c r="O68" s="113">
        <v>0</v>
      </c>
      <c r="P68" s="63">
        <v>0</v>
      </c>
      <c r="Q68" s="113">
        <v>0</v>
      </c>
      <c r="R68" s="63">
        <f t="shared" si="3"/>
        <v>1</v>
      </c>
      <c r="S68" s="113">
        <f t="shared" si="4"/>
        <v>0.47</v>
      </c>
    </row>
    <row r="69" spans="1:19" ht="15.75" thickBot="1" x14ac:dyDescent="0.3">
      <c r="A69" s="359"/>
      <c r="B69" s="284"/>
      <c r="C69" s="360"/>
      <c r="D69" s="278"/>
      <c r="E69" s="417"/>
      <c r="F69" s="287"/>
      <c r="G69" s="112" t="s">
        <v>658</v>
      </c>
      <c r="H69" s="63">
        <v>0</v>
      </c>
      <c r="I69" s="113">
        <v>0</v>
      </c>
      <c r="J69" s="63">
        <v>0</v>
      </c>
      <c r="K69" s="113">
        <v>0</v>
      </c>
      <c r="L69" s="63">
        <v>0</v>
      </c>
      <c r="M69" s="113">
        <v>0</v>
      </c>
      <c r="N69" s="63">
        <v>0</v>
      </c>
      <c r="O69" s="113">
        <v>0</v>
      </c>
      <c r="P69" s="63">
        <v>0</v>
      </c>
      <c r="Q69" s="113">
        <v>0</v>
      </c>
      <c r="R69" s="63">
        <f t="shared" si="3"/>
        <v>0</v>
      </c>
      <c r="S69" s="113">
        <f t="shared" si="4"/>
        <v>0</v>
      </c>
    </row>
    <row r="70" spans="1:19" ht="15.75" thickTop="1" x14ac:dyDescent="0.25">
      <c r="A70" s="359"/>
      <c r="B70" s="284"/>
      <c r="C70" s="360"/>
      <c r="D70" s="278"/>
      <c r="E70" s="425"/>
      <c r="F70" s="287"/>
      <c r="G70" s="80" t="s">
        <v>659</v>
      </c>
      <c r="H70" s="114">
        <v>1</v>
      </c>
      <c r="I70" s="115">
        <v>0.47</v>
      </c>
      <c r="J70" s="114">
        <v>0</v>
      </c>
      <c r="K70" s="115">
        <v>0</v>
      </c>
      <c r="L70" s="114">
        <v>0</v>
      </c>
      <c r="M70" s="115">
        <v>0</v>
      </c>
      <c r="N70" s="114">
        <v>0</v>
      </c>
      <c r="O70" s="115">
        <v>0</v>
      </c>
      <c r="P70" s="114">
        <v>0</v>
      </c>
      <c r="Q70" s="115">
        <v>0</v>
      </c>
      <c r="R70" s="114">
        <f t="shared" si="3"/>
        <v>1</v>
      </c>
      <c r="S70" s="115">
        <f>SUM(S67:S69)</f>
        <v>0.47</v>
      </c>
    </row>
    <row r="71" spans="1:19" x14ac:dyDescent="0.25">
      <c r="A71" s="414" t="s">
        <v>96</v>
      </c>
      <c r="B71" s="284"/>
      <c r="C71" s="417" t="s">
        <v>174</v>
      </c>
      <c r="D71" s="278"/>
      <c r="E71" s="424" t="s">
        <v>147</v>
      </c>
      <c r="F71" s="287"/>
      <c r="G71" s="112" t="s">
        <v>150</v>
      </c>
      <c r="H71" s="63">
        <v>0</v>
      </c>
      <c r="I71" s="113">
        <v>0</v>
      </c>
      <c r="J71" s="63">
        <v>0</v>
      </c>
      <c r="K71" s="113">
        <v>0</v>
      </c>
      <c r="L71" s="63">
        <v>0</v>
      </c>
      <c r="M71" s="113">
        <v>0</v>
      </c>
      <c r="N71" s="63">
        <v>0</v>
      </c>
      <c r="O71" s="113">
        <v>0</v>
      </c>
      <c r="P71" s="63">
        <v>0</v>
      </c>
      <c r="Q71" s="113">
        <v>0</v>
      </c>
      <c r="R71" s="63">
        <f t="shared" si="2"/>
        <v>0</v>
      </c>
      <c r="S71" s="113">
        <f t="shared" si="2"/>
        <v>0</v>
      </c>
    </row>
    <row r="72" spans="1:19" x14ac:dyDescent="0.25">
      <c r="A72" s="414"/>
      <c r="B72" s="284"/>
      <c r="C72" s="417"/>
      <c r="D72" s="278"/>
      <c r="E72" s="417"/>
      <c r="F72" s="287"/>
      <c r="G72" s="112" t="s">
        <v>482</v>
      </c>
      <c r="H72" s="63">
        <v>0</v>
      </c>
      <c r="I72" s="113">
        <v>0</v>
      </c>
      <c r="J72" s="63">
        <v>0</v>
      </c>
      <c r="K72" s="113">
        <v>0</v>
      </c>
      <c r="L72" s="63">
        <v>0</v>
      </c>
      <c r="M72" s="113">
        <v>0</v>
      </c>
      <c r="N72" s="63">
        <v>0</v>
      </c>
      <c r="O72" s="113">
        <v>0</v>
      </c>
      <c r="P72" s="63">
        <v>0</v>
      </c>
      <c r="Q72" s="113">
        <v>0</v>
      </c>
      <c r="R72" s="63">
        <f t="shared" si="2"/>
        <v>0</v>
      </c>
      <c r="S72" s="113">
        <f t="shared" si="2"/>
        <v>0</v>
      </c>
    </row>
    <row r="73" spans="1:19" x14ac:dyDescent="0.25">
      <c r="A73" s="414"/>
      <c r="B73" s="284"/>
      <c r="C73" s="417"/>
      <c r="D73" s="278"/>
      <c r="E73" s="417"/>
      <c r="F73" s="287"/>
      <c r="G73" s="112" t="s">
        <v>149</v>
      </c>
      <c r="H73" s="63">
        <v>0</v>
      </c>
      <c r="I73" s="113">
        <v>0</v>
      </c>
      <c r="J73" s="63">
        <v>0</v>
      </c>
      <c r="K73" s="113">
        <v>0</v>
      </c>
      <c r="L73" s="63">
        <v>0</v>
      </c>
      <c r="M73" s="113">
        <v>0</v>
      </c>
      <c r="N73" s="63">
        <v>0</v>
      </c>
      <c r="O73" s="113">
        <v>0</v>
      </c>
      <c r="P73" s="63">
        <v>0</v>
      </c>
      <c r="Q73" s="113">
        <v>0</v>
      </c>
      <c r="R73" s="63">
        <f t="shared" si="2"/>
        <v>0</v>
      </c>
      <c r="S73" s="113">
        <f t="shared" si="2"/>
        <v>0</v>
      </c>
    </row>
    <row r="74" spans="1:19" x14ac:dyDescent="0.25">
      <c r="A74" s="414"/>
      <c r="B74" s="284"/>
      <c r="C74" s="417"/>
      <c r="D74" s="278"/>
      <c r="E74" s="417"/>
      <c r="F74" s="287"/>
      <c r="G74" s="112" t="s">
        <v>483</v>
      </c>
      <c r="H74" s="63">
        <v>0</v>
      </c>
      <c r="I74" s="113">
        <v>0</v>
      </c>
      <c r="J74" s="63">
        <v>0</v>
      </c>
      <c r="K74" s="113">
        <v>0</v>
      </c>
      <c r="L74" s="63">
        <v>0</v>
      </c>
      <c r="M74" s="113">
        <v>0</v>
      </c>
      <c r="N74" s="63">
        <v>0</v>
      </c>
      <c r="O74" s="113">
        <v>0</v>
      </c>
      <c r="P74" s="63">
        <v>0</v>
      </c>
      <c r="Q74" s="113">
        <v>0</v>
      </c>
      <c r="R74" s="63">
        <f t="shared" si="2"/>
        <v>0</v>
      </c>
      <c r="S74" s="113">
        <f t="shared" si="2"/>
        <v>0</v>
      </c>
    </row>
    <row r="75" spans="1:19" x14ac:dyDescent="0.25">
      <c r="A75" s="414"/>
      <c r="B75" s="284"/>
      <c r="C75" s="417"/>
      <c r="D75" s="278"/>
      <c r="E75" s="417"/>
      <c r="F75" s="287"/>
      <c r="G75" s="112" t="s">
        <v>425</v>
      </c>
      <c r="H75" s="63">
        <v>0</v>
      </c>
      <c r="I75" s="113">
        <v>0</v>
      </c>
      <c r="J75" s="63">
        <v>0</v>
      </c>
      <c r="K75" s="113">
        <v>0</v>
      </c>
      <c r="L75" s="63">
        <v>0</v>
      </c>
      <c r="M75" s="113">
        <v>0</v>
      </c>
      <c r="N75" s="63">
        <v>0</v>
      </c>
      <c r="O75" s="113">
        <v>0</v>
      </c>
      <c r="P75" s="63">
        <v>0</v>
      </c>
      <c r="Q75" s="113">
        <v>0</v>
      </c>
      <c r="R75" s="63">
        <f t="shared" si="2"/>
        <v>0</v>
      </c>
      <c r="S75" s="113">
        <f t="shared" si="2"/>
        <v>0</v>
      </c>
    </row>
    <row r="76" spans="1:19" x14ac:dyDescent="0.25">
      <c r="A76" s="414"/>
      <c r="B76" s="284"/>
      <c r="C76" s="417"/>
      <c r="D76" s="278"/>
      <c r="E76" s="417"/>
      <c r="F76" s="287"/>
      <c r="G76" s="112" t="s">
        <v>148</v>
      </c>
      <c r="H76" s="63">
        <v>0</v>
      </c>
      <c r="I76" s="113">
        <v>0</v>
      </c>
      <c r="J76" s="63">
        <v>0</v>
      </c>
      <c r="K76" s="113">
        <v>0</v>
      </c>
      <c r="L76" s="63">
        <v>0</v>
      </c>
      <c r="M76" s="113">
        <v>0</v>
      </c>
      <c r="N76" s="63">
        <v>0</v>
      </c>
      <c r="O76" s="113">
        <v>0</v>
      </c>
      <c r="P76" s="63">
        <v>0</v>
      </c>
      <c r="Q76" s="113">
        <v>0</v>
      </c>
      <c r="R76" s="63">
        <f t="shared" si="2"/>
        <v>0</v>
      </c>
      <c r="S76" s="113">
        <f t="shared" si="2"/>
        <v>0</v>
      </c>
    </row>
    <row r="77" spans="1:19" ht="15.75" thickBot="1" x14ac:dyDescent="0.3">
      <c r="A77" s="414"/>
      <c r="B77" s="284"/>
      <c r="C77" s="417"/>
      <c r="D77" s="278"/>
      <c r="E77" s="417"/>
      <c r="F77" s="287"/>
      <c r="G77" s="112" t="s">
        <v>147</v>
      </c>
      <c r="H77" s="63">
        <v>0</v>
      </c>
      <c r="I77" s="113">
        <v>0</v>
      </c>
      <c r="J77" s="63">
        <v>0</v>
      </c>
      <c r="K77" s="113">
        <v>0</v>
      </c>
      <c r="L77" s="63">
        <v>0</v>
      </c>
      <c r="M77" s="113">
        <v>0</v>
      </c>
      <c r="N77" s="63">
        <v>0</v>
      </c>
      <c r="O77" s="113">
        <v>0</v>
      </c>
      <c r="P77" s="63">
        <v>0</v>
      </c>
      <c r="Q77" s="113">
        <v>0</v>
      </c>
      <c r="R77" s="63">
        <f t="shared" si="2"/>
        <v>0</v>
      </c>
      <c r="S77" s="113">
        <f t="shared" si="2"/>
        <v>0</v>
      </c>
    </row>
    <row r="78" spans="1:19" ht="16.5" thickTop="1" thickBot="1" x14ac:dyDescent="0.3">
      <c r="A78" s="414"/>
      <c r="B78" s="284"/>
      <c r="C78" s="417"/>
      <c r="D78" s="278"/>
      <c r="E78" s="419"/>
      <c r="F78" s="287"/>
      <c r="G78" s="80" t="s">
        <v>146</v>
      </c>
      <c r="H78" s="114">
        <v>0</v>
      </c>
      <c r="I78" s="115">
        <v>0</v>
      </c>
      <c r="J78" s="114">
        <v>0</v>
      </c>
      <c r="K78" s="115">
        <v>0</v>
      </c>
      <c r="L78" s="114">
        <v>0</v>
      </c>
      <c r="M78" s="115">
        <v>0</v>
      </c>
      <c r="N78" s="114">
        <v>0</v>
      </c>
      <c r="O78" s="115">
        <v>0</v>
      </c>
      <c r="P78" s="114">
        <v>0</v>
      </c>
      <c r="Q78" s="115">
        <v>0</v>
      </c>
      <c r="R78" s="114">
        <f t="shared" si="2"/>
        <v>0</v>
      </c>
      <c r="S78" s="115">
        <f>SUM(S71:S77)</f>
        <v>0</v>
      </c>
    </row>
    <row r="79" spans="1:19" ht="16.5" thickTop="1" thickBot="1" x14ac:dyDescent="0.3">
      <c r="A79" s="414"/>
      <c r="B79" s="284"/>
      <c r="C79" s="417"/>
      <c r="D79" s="278"/>
      <c r="E79" s="314"/>
      <c r="F79" s="287"/>
      <c r="G79" s="319" t="s">
        <v>522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0</v>
      </c>
      <c r="N79" s="114">
        <v>0</v>
      </c>
      <c r="O79" s="115">
        <v>0</v>
      </c>
      <c r="P79" s="114">
        <v>0</v>
      </c>
      <c r="Q79" s="115">
        <v>0</v>
      </c>
      <c r="R79" s="114">
        <f t="shared" si="2"/>
        <v>0</v>
      </c>
      <c r="S79" s="115">
        <f t="shared" si="2"/>
        <v>0</v>
      </c>
    </row>
    <row r="80" spans="1:19" ht="16.5" thickTop="1" thickBot="1" x14ac:dyDescent="0.3">
      <c r="A80" s="414"/>
      <c r="B80" s="284"/>
      <c r="C80" s="417"/>
      <c r="D80" s="278"/>
      <c r="E80" s="314"/>
      <c r="F80" s="287"/>
      <c r="G80" s="319" t="s">
        <v>523</v>
      </c>
      <c r="H80" s="114">
        <v>0</v>
      </c>
      <c r="I80" s="115">
        <v>0</v>
      </c>
      <c r="J80" s="114">
        <v>0</v>
      </c>
      <c r="K80" s="115">
        <v>0</v>
      </c>
      <c r="L80" s="114">
        <v>0</v>
      </c>
      <c r="M80" s="115">
        <v>0</v>
      </c>
      <c r="N80" s="114">
        <v>0</v>
      </c>
      <c r="O80" s="115">
        <v>0</v>
      </c>
      <c r="P80" s="114">
        <v>0</v>
      </c>
      <c r="Q80" s="115">
        <v>0</v>
      </c>
      <c r="R80" s="114">
        <f t="shared" si="2"/>
        <v>0</v>
      </c>
      <c r="S80" s="115">
        <f t="shared" si="2"/>
        <v>0</v>
      </c>
    </row>
    <row r="81" spans="1:19" ht="16.5" thickTop="1" thickBot="1" x14ac:dyDescent="0.3">
      <c r="A81" s="414"/>
      <c r="B81" s="284"/>
      <c r="C81" s="417"/>
      <c r="D81" s="278"/>
      <c r="E81" s="314"/>
      <c r="F81" s="287"/>
      <c r="G81" s="319" t="s">
        <v>524</v>
      </c>
      <c r="H81" s="114">
        <v>73</v>
      </c>
      <c r="I81" s="115">
        <v>18.579999999999998</v>
      </c>
      <c r="J81" s="114">
        <v>5</v>
      </c>
      <c r="K81" s="115">
        <v>0.73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f t="shared" si="2"/>
        <v>78</v>
      </c>
      <c r="S81" s="115">
        <f t="shared" si="2"/>
        <v>19.309999999999999</v>
      </c>
    </row>
    <row r="82" spans="1:19" ht="16.5" thickTop="1" thickBot="1" x14ac:dyDescent="0.3">
      <c r="A82" s="414"/>
      <c r="B82" s="284"/>
      <c r="C82" s="425"/>
      <c r="D82" s="278"/>
      <c r="E82" s="422" t="s">
        <v>145</v>
      </c>
      <c r="F82" s="422"/>
      <c r="G82" s="422"/>
      <c r="H82" s="117">
        <v>4577</v>
      </c>
      <c r="I82" s="118">
        <v>42248.79</v>
      </c>
      <c r="J82" s="117">
        <v>1266</v>
      </c>
      <c r="K82" s="118">
        <v>23057.919999999998</v>
      </c>
      <c r="L82" s="117">
        <v>1018</v>
      </c>
      <c r="M82" s="118">
        <v>37999.94</v>
      </c>
      <c r="N82" s="117">
        <v>2047</v>
      </c>
      <c r="O82" s="118">
        <v>279598.96999999997</v>
      </c>
      <c r="P82" s="117">
        <v>281</v>
      </c>
      <c r="Q82" s="118">
        <v>5598.96</v>
      </c>
      <c r="R82" s="117">
        <f t="shared" si="2"/>
        <v>9189</v>
      </c>
      <c r="S82" s="118">
        <f>+S78+S66+S64+S60+S58+S50+S48+S46+S32+S19+S10+S79+S80+S81+S70</f>
        <v>388504.57999999996</v>
      </c>
    </row>
    <row r="83" spans="1:19" ht="15" customHeight="1" thickTop="1" x14ac:dyDescent="0.25">
      <c r="A83" s="414"/>
      <c r="B83" s="278"/>
      <c r="C83" s="424" t="s">
        <v>95</v>
      </c>
      <c r="D83" s="278"/>
      <c r="E83" s="416" t="s">
        <v>144</v>
      </c>
      <c r="F83" s="287"/>
      <c r="G83" s="112" t="s">
        <v>22</v>
      </c>
      <c r="H83" s="63">
        <v>0</v>
      </c>
      <c r="I83" s="113">
        <v>0</v>
      </c>
      <c r="J83" s="63">
        <v>163</v>
      </c>
      <c r="K83" s="113">
        <v>3824.58</v>
      </c>
      <c r="L83" s="63">
        <v>185</v>
      </c>
      <c r="M83" s="113">
        <v>11734.13</v>
      </c>
      <c r="N83" s="63">
        <v>175</v>
      </c>
      <c r="O83" s="113">
        <v>6656.32</v>
      </c>
      <c r="P83" s="63">
        <v>2</v>
      </c>
      <c r="Q83" s="113">
        <v>201.35</v>
      </c>
      <c r="R83" s="63">
        <f t="shared" si="2"/>
        <v>525</v>
      </c>
      <c r="S83" s="113">
        <f t="shared" si="2"/>
        <v>22416.379999999997</v>
      </c>
    </row>
    <row r="84" spans="1:19" x14ac:dyDescent="0.25">
      <c r="A84" s="414"/>
      <c r="B84" s="278"/>
      <c r="C84" s="417"/>
      <c r="D84" s="278"/>
      <c r="E84" s="417"/>
      <c r="F84" s="287"/>
      <c r="G84" s="112" t="s">
        <v>143</v>
      </c>
      <c r="H84" s="63">
        <v>28</v>
      </c>
      <c r="I84" s="113">
        <v>74.03</v>
      </c>
      <c r="J84" s="63">
        <v>86</v>
      </c>
      <c r="K84" s="113">
        <v>544.19000000000005</v>
      </c>
      <c r="L84" s="63">
        <v>24</v>
      </c>
      <c r="M84" s="113">
        <v>217.52</v>
      </c>
      <c r="N84" s="63">
        <v>129</v>
      </c>
      <c r="O84" s="113">
        <v>3152.86</v>
      </c>
      <c r="P84" s="63">
        <v>0</v>
      </c>
      <c r="Q84" s="113">
        <v>0</v>
      </c>
      <c r="R84" s="63">
        <f t="shared" si="2"/>
        <v>267</v>
      </c>
      <c r="S84" s="113">
        <f t="shared" si="2"/>
        <v>3988.6000000000004</v>
      </c>
    </row>
    <row r="85" spans="1:19" x14ac:dyDescent="0.25">
      <c r="A85" s="414"/>
      <c r="B85" s="278"/>
      <c r="C85" s="417"/>
      <c r="D85" s="278"/>
      <c r="E85" s="417"/>
      <c r="F85" s="287"/>
      <c r="G85" s="112" t="s">
        <v>142</v>
      </c>
      <c r="H85" s="63">
        <v>20</v>
      </c>
      <c r="I85" s="113">
        <v>52.42</v>
      </c>
      <c r="J85" s="63">
        <v>43</v>
      </c>
      <c r="K85" s="113">
        <v>178.84</v>
      </c>
      <c r="L85" s="63">
        <v>2</v>
      </c>
      <c r="M85" s="113">
        <v>20.68</v>
      </c>
      <c r="N85" s="63">
        <v>0</v>
      </c>
      <c r="O85" s="113">
        <v>0</v>
      </c>
      <c r="P85" s="63">
        <v>0</v>
      </c>
      <c r="Q85" s="113">
        <v>0</v>
      </c>
      <c r="R85" s="63">
        <f t="shared" si="2"/>
        <v>65</v>
      </c>
      <c r="S85" s="113">
        <f t="shared" si="2"/>
        <v>251.94</v>
      </c>
    </row>
    <row r="86" spans="1:19" x14ac:dyDescent="0.25">
      <c r="A86" s="414"/>
      <c r="B86" s="278"/>
      <c r="C86" s="417"/>
      <c r="D86" s="278"/>
      <c r="E86" s="417"/>
      <c r="F86" s="287"/>
      <c r="G86" s="112" t="s">
        <v>141</v>
      </c>
      <c r="H86" s="63">
        <v>0</v>
      </c>
      <c r="I86" s="113">
        <v>0</v>
      </c>
      <c r="J86" s="63">
        <v>0</v>
      </c>
      <c r="K86" s="113">
        <v>0</v>
      </c>
      <c r="L86" s="63">
        <v>13</v>
      </c>
      <c r="M86" s="113">
        <v>133.71</v>
      </c>
      <c r="N86" s="63">
        <v>105</v>
      </c>
      <c r="O86" s="113">
        <v>2964.21</v>
      </c>
      <c r="P86" s="63">
        <v>0</v>
      </c>
      <c r="Q86" s="113">
        <v>0</v>
      </c>
      <c r="R86" s="63">
        <f t="shared" si="2"/>
        <v>118</v>
      </c>
      <c r="S86" s="113">
        <f t="shared" si="2"/>
        <v>3097.92</v>
      </c>
    </row>
    <row r="87" spans="1:19" x14ac:dyDescent="0.25">
      <c r="A87" s="414"/>
      <c r="B87" s="278"/>
      <c r="C87" s="417"/>
      <c r="D87" s="278"/>
      <c r="E87" s="417"/>
      <c r="F87" s="287"/>
      <c r="G87" s="112" t="s">
        <v>140</v>
      </c>
      <c r="H87" s="63">
        <v>146</v>
      </c>
      <c r="I87" s="113">
        <v>1035.3900000000001</v>
      </c>
      <c r="J87" s="63">
        <v>209</v>
      </c>
      <c r="K87" s="113">
        <v>2871.26</v>
      </c>
      <c r="L87" s="63">
        <v>193</v>
      </c>
      <c r="M87" s="113">
        <v>8627.9599999999991</v>
      </c>
      <c r="N87" s="63">
        <v>145</v>
      </c>
      <c r="O87" s="113">
        <v>7144.31</v>
      </c>
      <c r="P87" s="63">
        <v>0</v>
      </c>
      <c r="Q87" s="113">
        <v>0</v>
      </c>
      <c r="R87" s="63">
        <f t="shared" si="2"/>
        <v>693</v>
      </c>
      <c r="S87" s="113">
        <f t="shared" si="2"/>
        <v>19678.920000000002</v>
      </c>
    </row>
    <row r="88" spans="1:19" x14ac:dyDescent="0.25">
      <c r="A88" s="414"/>
      <c r="B88" s="278"/>
      <c r="C88" s="417"/>
      <c r="D88" s="278"/>
      <c r="E88" s="417"/>
      <c r="F88" s="287"/>
      <c r="G88" s="112" t="s">
        <v>139</v>
      </c>
      <c r="H88" s="63">
        <v>15</v>
      </c>
      <c r="I88" s="113">
        <v>35.479999999999997</v>
      </c>
      <c r="J88" s="63">
        <v>40</v>
      </c>
      <c r="K88" s="113">
        <v>185.99</v>
      </c>
      <c r="L88" s="63">
        <v>18</v>
      </c>
      <c r="M88" s="113">
        <v>241.56</v>
      </c>
      <c r="N88" s="63">
        <v>78</v>
      </c>
      <c r="O88" s="113">
        <v>1072.0899999999999</v>
      </c>
      <c r="P88" s="63">
        <v>0</v>
      </c>
      <c r="Q88" s="113">
        <v>0</v>
      </c>
      <c r="R88" s="63">
        <f t="shared" si="2"/>
        <v>151</v>
      </c>
      <c r="S88" s="113">
        <f t="shared" si="2"/>
        <v>1535.12</v>
      </c>
    </row>
    <row r="89" spans="1:19" x14ac:dyDescent="0.25">
      <c r="A89" s="414"/>
      <c r="B89" s="278"/>
      <c r="C89" s="417"/>
      <c r="D89" s="278"/>
      <c r="E89" s="417"/>
      <c r="F89" s="287"/>
      <c r="G89" s="112" t="s">
        <v>138</v>
      </c>
      <c r="H89" s="63">
        <v>12</v>
      </c>
      <c r="I89" s="113">
        <v>53.1</v>
      </c>
      <c r="J89" s="63">
        <v>3</v>
      </c>
      <c r="K89" s="113">
        <v>3.16</v>
      </c>
      <c r="L89" s="63">
        <v>47</v>
      </c>
      <c r="M89" s="113">
        <v>479.19</v>
      </c>
      <c r="N89" s="63">
        <v>139</v>
      </c>
      <c r="O89" s="113">
        <v>5053.33</v>
      </c>
      <c r="P89" s="63">
        <v>1</v>
      </c>
      <c r="Q89" s="113">
        <v>3.51</v>
      </c>
      <c r="R89" s="63">
        <f t="shared" si="2"/>
        <v>202</v>
      </c>
      <c r="S89" s="113">
        <f t="shared" si="2"/>
        <v>5592.29</v>
      </c>
    </row>
    <row r="90" spans="1:19" x14ac:dyDescent="0.25">
      <c r="A90" s="414"/>
      <c r="B90" s="278"/>
      <c r="C90" s="417"/>
      <c r="D90" s="278"/>
      <c r="E90" s="417"/>
      <c r="F90" s="287"/>
      <c r="G90" s="112" t="s">
        <v>525</v>
      </c>
      <c r="H90" s="63">
        <v>0</v>
      </c>
      <c r="I90" s="113">
        <v>0</v>
      </c>
      <c r="J90" s="63">
        <v>0</v>
      </c>
      <c r="K90" s="113">
        <v>0</v>
      </c>
      <c r="L90" s="63">
        <v>0</v>
      </c>
      <c r="M90" s="113">
        <v>0</v>
      </c>
      <c r="N90" s="63">
        <v>0</v>
      </c>
      <c r="O90" s="113">
        <v>0</v>
      </c>
      <c r="P90" s="63">
        <v>0</v>
      </c>
      <c r="Q90" s="113">
        <v>0</v>
      </c>
      <c r="R90" s="63">
        <f t="shared" si="2"/>
        <v>0</v>
      </c>
      <c r="S90" s="113">
        <f t="shared" si="2"/>
        <v>0</v>
      </c>
    </row>
    <row r="91" spans="1:19" x14ac:dyDescent="0.25">
      <c r="A91" s="414"/>
      <c r="B91" s="278"/>
      <c r="C91" s="417"/>
      <c r="D91" s="278"/>
      <c r="E91" s="417"/>
      <c r="F91" s="287"/>
      <c r="G91" s="112" t="s">
        <v>137</v>
      </c>
      <c r="H91" s="63">
        <v>1</v>
      </c>
      <c r="I91" s="113">
        <v>0.49</v>
      </c>
      <c r="J91" s="63">
        <v>10</v>
      </c>
      <c r="K91" s="113">
        <v>65.010000000000005</v>
      </c>
      <c r="L91" s="63">
        <v>2</v>
      </c>
      <c r="M91" s="113">
        <v>21.52</v>
      </c>
      <c r="N91" s="63">
        <v>85</v>
      </c>
      <c r="O91" s="113">
        <v>2472.83</v>
      </c>
      <c r="P91" s="63">
        <v>0</v>
      </c>
      <c r="Q91" s="113">
        <v>0</v>
      </c>
      <c r="R91" s="63">
        <f t="shared" si="2"/>
        <v>98</v>
      </c>
      <c r="S91" s="113">
        <f t="shared" si="2"/>
        <v>2559.85</v>
      </c>
    </row>
    <row r="92" spans="1:19" ht="15.75" thickBot="1" x14ac:dyDescent="0.3">
      <c r="A92" s="414"/>
      <c r="B92" s="278"/>
      <c r="C92" s="417"/>
      <c r="D92" s="278"/>
      <c r="E92" s="417"/>
      <c r="F92" s="287"/>
      <c r="G92" s="112" t="s">
        <v>136</v>
      </c>
      <c r="H92" s="63">
        <v>6</v>
      </c>
      <c r="I92" s="113">
        <v>0.63</v>
      </c>
      <c r="J92" s="63">
        <v>5</v>
      </c>
      <c r="K92" s="113">
        <v>15.63</v>
      </c>
      <c r="L92" s="63">
        <v>1</v>
      </c>
      <c r="M92" s="113">
        <v>7.0000000000000007E-2</v>
      </c>
      <c r="N92" s="63">
        <v>1</v>
      </c>
      <c r="O92" s="113">
        <v>2.2799999999999998</v>
      </c>
      <c r="P92" s="63">
        <v>0</v>
      </c>
      <c r="Q92" s="113">
        <v>0</v>
      </c>
      <c r="R92" s="63">
        <f t="shared" si="2"/>
        <v>13</v>
      </c>
      <c r="S92" s="113">
        <f t="shared" si="2"/>
        <v>18.610000000000003</v>
      </c>
    </row>
    <row r="93" spans="1:19" ht="15.75" thickTop="1" x14ac:dyDescent="0.25">
      <c r="A93" s="414"/>
      <c r="B93" s="278"/>
      <c r="C93" s="417"/>
      <c r="D93" s="278"/>
      <c r="E93" s="425"/>
      <c r="F93" s="287"/>
      <c r="G93" s="80" t="s">
        <v>135</v>
      </c>
      <c r="H93" s="114">
        <v>190</v>
      </c>
      <c r="I93" s="115">
        <v>1251.54</v>
      </c>
      <c r="J93" s="114">
        <v>401</v>
      </c>
      <c r="K93" s="115">
        <v>7688.66</v>
      </c>
      <c r="L93" s="114">
        <v>391</v>
      </c>
      <c r="M93" s="115">
        <v>21476.34</v>
      </c>
      <c r="N93" s="114">
        <v>594</v>
      </c>
      <c r="O93" s="115">
        <v>28518.23</v>
      </c>
      <c r="P93" s="114">
        <v>3</v>
      </c>
      <c r="Q93" s="115">
        <v>204.86</v>
      </c>
      <c r="R93" s="114">
        <f t="shared" si="2"/>
        <v>1579</v>
      </c>
      <c r="S93" s="115">
        <f>SUM(S83:S92)</f>
        <v>59139.63</v>
      </c>
    </row>
    <row r="94" spans="1:19" ht="15.75" thickBot="1" x14ac:dyDescent="0.3">
      <c r="A94" s="414"/>
      <c r="B94" s="278"/>
      <c r="C94" s="417"/>
      <c r="D94" s="278"/>
      <c r="E94" s="424" t="s">
        <v>134</v>
      </c>
      <c r="F94" s="287"/>
      <c r="G94" s="112" t="s">
        <v>133</v>
      </c>
      <c r="H94" s="63">
        <v>0</v>
      </c>
      <c r="I94" s="113">
        <v>0</v>
      </c>
      <c r="J94" s="63">
        <v>0</v>
      </c>
      <c r="K94" s="113">
        <v>0</v>
      </c>
      <c r="L94" s="63">
        <v>0</v>
      </c>
      <c r="M94" s="113">
        <v>0</v>
      </c>
      <c r="N94" s="63">
        <v>0</v>
      </c>
      <c r="O94" s="113">
        <v>0</v>
      </c>
      <c r="P94" s="63">
        <v>0</v>
      </c>
      <c r="Q94" s="113">
        <v>0</v>
      </c>
      <c r="R94" s="63">
        <f t="shared" ref="R94:S126" si="5">+H94+J94+L94+N94+P94</f>
        <v>0</v>
      </c>
      <c r="S94" s="113">
        <f>+I94+K94+M94+O94+Q94</f>
        <v>0</v>
      </c>
    </row>
    <row r="95" spans="1:19" ht="15.75" thickTop="1" x14ac:dyDescent="0.25">
      <c r="A95" s="414"/>
      <c r="B95" s="278"/>
      <c r="C95" s="417"/>
      <c r="D95" s="278"/>
      <c r="E95" s="425"/>
      <c r="F95" s="287"/>
      <c r="G95" s="80" t="s">
        <v>132</v>
      </c>
      <c r="H95" s="114">
        <v>0</v>
      </c>
      <c r="I95" s="115">
        <v>0</v>
      </c>
      <c r="J95" s="114">
        <v>0</v>
      </c>
      <c r="K95" s="115">
        <v>0</v>
      </c>
      <c r="L95" s="114">
        <v>0</v>
      </c>
      <c r="M95" s="115">
        <v>0</v>
      </c>
      <c r="N95" s="114">
        <v>0</v>
      </c>
      <c r="O95" s="115">
        <v>0</v>
      </c>
      <c r="P95" s="114">
        <v>0</v>
      </c>
      <c r="Q95" s="115">
        <v>0</v>
      </c>
      <c r="R95" s="114">
        <f t="shared" si="5"/>
        <v>0</v>
      </c>
      <c r="S95" s="115">
        <f>SUM(S94)</f>
        <v>0</v>
      </c>
    </row>
    <row r="96" spans="1:19" ht="15" customHeight="1" x14ac:dyDescent="0.25">
      <c r="A96" s="414"/>
      <c r="B96" s="278"/>
      <c r="C96" s="417"/>
      <c r="D96" s="278"/>
      <c r="E96" s="424" t="s">
        <v>131</v>
      </c>
      <c r="F96" s="287"/>
      <c r="G96" s="112" t="s">
        <v>130</v>
      </c>
      <c r="H96" s="63">
        <v>18</v>
      </c>
      <c r="I96" s="113">
        <v>8.6</v>
      </c>
      <c r="J96" s="63">
        <v>10</v>
      </c>
      <c r="K96" s="113">
        <v>37.83</v>
      </c>
      <c r="L96" s="63">
        <v>29</v>
      </c>
      <c r="M96" s="113">
        <v>291.42</v>
      </c>
      <c r="N96" s="63">
        <v>74</v>
      </c>
      <c r="O96" s="113">
        <v>2055.09</v>
      </c>
      <c r="P96" s="63">
        <v>0</v>
      </c>
      <c r="Q96" s="113">
        <v>0</v>
      </c>
      <c r="R96" s="63">
        <f t="shared" si="5"/>
        <v>131</v>
      </c>
      <c r="S96" s="113">
        <f t="shared" si="5"/>
        <v>2392.94</v>
      </c>
    </row>
    <row r="97" spans="1:19" ht="15" customHeight="1" x14ac:dyDescent="0.25">
      <c r="A97" s="414"/>
      <c r="B97" s="278"/>
      <c r="C97" s="417"/>
      <c r="D97" s="278"/>
      <c r="E97" s="417"/>
      <c r="F97" s="287"/>
      <c r="G97" s="112" t="s">
        <v>484</v>
      </c>
      <c r="H97" s="63">
        <v>0</v>
      </c>
      <c r="I97" s="113">
        <v>0</v>
      </c>
      <c r="J97" s="63">
        <v>0</v>
      </c>
      <c r="K97" s="113">
        <v>0</v>
      </c>
      <c r="L97" s="63">
        <v>0</v>
      </c>
      <c r="M97" s="113">
        <v>0</v>
      </c>
      <c r="N97" s="63">
        <v>0</v>
      </c>
      <c r="O97" s="113">
        <v>0</v>
      </c>
      <c r="P97" s="63">
        <v>0</v>
      </c>
      <c r="Q97" s="113">
        <v>0</v>
      </c>
      <c r="R97" s="63">
        <f t="shared" si="5"/>
        <v>0</v>
      </c>
      <c r="S97" s="113">
        <f t="shared" si="5"/>
        <v>0</v>
      </c>
    </row>
    <row r="98" spans="1:19" x14ac:dyDescent="0.25">
      <c r="A98" s="414"/>
      <c r="B98" s="278"/>
      <c r="C98" s="417"/>
      <c r="D98" s="278"/>
      <c r="E98" s="417"/>
      <c r="F98" s="287"/>
      <c r="G98" s="112" t="s">
        <v>129</v>
      </c>
      <c r="H98" s="63">
        <v>20</v>
      </c>
      <c r="I98" s="113">
        <v>65.97</v>
      </c>
      <c r="J98" s="63">
        <v>101</v>
      </c>
      <c r="K98" s="113">
        <v>1109.4100000000001</v>
      </c>
      <c r="L98" s="63">
        <v>38</v>
      </c>
      <c r="M98" s="113">
        <v>506.29</v>
      </c>
      <c r="N98" s="63">
        <v>367</v>
      </c>
      <c r="O98" s="113">
        <v>11984.65</v>
      </c>
      <c r="P98" s="63">
        <v>0</v>
      </c>
      <c r="Q98" s="113">
        <v>0</v>
      </c>
      <c r="R98" s="63">
        <f t="shared" si="5"/>
        <v>526</v>
      </c>
      <c r="S98" s="113">
        <f t="shared" si="5"/>
        <v>13666.32</v>
      </c>
    </row>
    <row r="99" spans="1:19" x14ac:dyDescent="0.25">
      <c r="A99" s="414"/>
      <c r="B99" s="278"/>
      <c r="C99" s="417"/>
      <c r="D99" s="278"/>
      <c r="E99" s="417"/>
      <c r="F99" s="287"/>
      <c r="G99" s="112" t="s">
        <v>485</v>
      </c>
      <c r="H99" s="63">
        <v>0</v>
      </c>
      <c r="I99" s="113">
        <v>0</v>
      </c>
      <c r="J99" s="63">
        <v>0</v>
      </c>
      <c r="K99" s="113">
        <v>0</v>
      </c>
      <c r="L99" s="63">
        <v>0</v>
      </c>
      <c r="M99" s="113">
        <v>0</v>
      </c>
      <c r="N99" s="63">
        <v>0</v>
      </c>
      <c r="O99" s="113">
        <v>0</v>
      </c>
      <c r="P99" s="63">
        <v>0</v>
      </c>
      <c r="Q99" s="113">
        <v>0</v>
      </c>
      <c r="R99" s="63">
        <f t="shared" si="5"/>
        <v>0</v>
      </c>
      <c r="S99" s="113">
        <f t="shared" si="5"/>
        <v>0</v>
      </c>
    </row>
    <row r="100" spans="1:19" x14ac:dyDescent="0.25">
      <c r="A100" s="414"/>
      <c r="B100" s="278"/>
      <c r="C100" s="417"/>
      <c r="D100" s="278"/>
      <c r="E100" s="417"/>
      <c r="F100" s="287"/>
      <c r="G100" s="112" t="s">
        <v>486</v>
      </c>
      <c r="H100" s="63">
        <v>0</v>
      </c>
      <c r="I100" s="113">
        <v>0</v>
      </c>
      <c r="J100" s="63">
        <v>0</v>
      </c>
      <c r="K100" s="113">
        <v>0</v>
      </c>
      <c r="L100" s="63">
        <v>0</v>
      </c>
      <c r="M100" s="113">
        <v>0</v>
      </c>
      <c r="N100" s="63">
        <v>0</v>
      </c>
      <c r="O100" s="113">
        <v>0</v>
      </c>
      <c r="P100" s="63">
        <v>0</v>
      </c>
      <c r="Q100" s="113">
        <v>0</v>
      </c>
      <c r="R100" s="63">
        <f t="shared" si="5"/>
        <v>0</v>
      </c>
      <c r="S100" s="113">
        <f t="shared" si="5"/>
        <v>0</v>
      </c>
    </row>
    <row r="101" spans="1:19" x14ac:dyDescent="0.25">
      <c r="A101" s="414"/>
      <c r="B101" s="278"/>
      <c r="C101" s="417"/>
      <c r="D101" s="278"/>
      <c r="E101" s="417"/>
      <c r="F101" s="287"/>
      <c r="G101" s="112" t="s">
        <v>126</v>
      </c>
      <c r="H101" s="63">
        <v>103</v>
      </c>
      <c r="I101" s="113">
        <v>302.07</v>
      </c>
      <c r="J101" s="63">
        <v>257</v>
      </c>
      <c r="K101" s="113">
        <v>2973.57</v>
      </c>
      <c r="L101" s="63">
        <v>207</v>
      </c>
      <c r="M101" s="113">
        <v>2466.4499999999998</v>
      </c>
      <c r="N101" s="63">
        <v>983</v>
      </c>
      <c r="O101" s="113">
        <v>45641.22</v>
      </c>
      <c r="P101" s="63">
        <v>1</v>
      </c>
      <c r="Q101" s="113">
        <v>0.27</v>
      </c>
      <c r="R101" s="63">
        <f t="shared" si="5"/>
        <v>1551</v>
      </c>
      <c r="S101" s="113">
        <f t="shared" si="5"/>
        <v>51383.579999999994</v>
      </c>
    </row>
    <row r="102" spans="1:19" ht="15.75" thickBot="1" x14ac:dyDescent="0.3">
      <c r="A102" s="414"/>
      <c r="B102" s="278"/>
      <c r="C102" s="417"/>
      <c r="D102" s="278"/>
      <c r="E102" s="417"/>
      <c r="F102" s="287"/>
      <c r="G102" s="112" t="s">
        <v>487</v>
      </c>
      <c r="H102" s="63">
        <v>0</v>
      </c>
      <c r="I102" s="113">
        <v>0</v>
      </c>
      <c r="J102" s="63">
        <v>0</v>
      </c>
      <c r="K102" s="113">
        <v>0</v>
      </c>
      <c r="L102" s="63">
        <v>0</v>
      </c>
      <c r="M102" s="113">
        <v>0</v>
      </c>
      <c r="N102" s="63">
        <v>2</v>
      </c>
      <c r="O102" s="113">
        <v>49.74</v>
      </c>
      <c r="P102" s="63">
        <v>0</v>
      </c>
      <c r="Q102" s="113">
        <v>0</v>
      </c>
      <c r="R102" s="63">
        <f t="shared" si="5"/>
        <v>2</v>
      </c>
      <c r="S102" s="113">
        <f t="shared" si="5"/>
        <v>49.74</v>
      </c>
    </row>
    <row r="103" spans="1:19" ht="15.75" thickTop="1" x14ac:dyDescent="0.25">
      <c r="A103" s="414"/>
      <c r="B103" s="278"/>
      <c r="C103" s="417"/>
      <c r="D103" s="278"/>
      <c r="E103" s="425"/>
      <c r="F103" s="287"/>
      <c r="G103" s="80" t="s">
        <v>124</v>
      </c>
      <c r="H103" s="114">
        <v>126</v>
      </c>
      <c r="I103" s="115">
        <v>376.64</v>
      </c>
      <c r="J103" s="114">
        <v>284</v>
      </c>
      <c r="K103" s="115">
        <v>4120.8100000000004</v>
      </c>
      <c r="L103" s="114">
        <v>235</v>
      </c>
      <c r="M103" s="115">
        <v>3264.16</v>
      </c>
      <c r="N103" s="114">
        <v>1053</v>
      </c>
      <c r="O103" s="115">
        <v>59730.7</v>
      </c>
      <c r="P103" s="114">
        <v>1</v>
      </c>
      <c r="Q103" s="115">
        <v>0.27</v>
      </c>
      <c r="R103" s="114">
        <f t="shared" si="5"/>
        <v>1699</v>
      </c>
      <c r="S103" s="115">
        <f>SUM(S96:S102)</f>
        <v>67492.58</v>
      </c>
    </row>
    <row r="104" spans="1:19" ht="15" customHeight="1" x14ac:dyDescent="0.25">
      <c r="A104" s="414" t="s">
        <v>96</v>
      </c>
      <c r="B104" s="278"/>
      <c r="C104" s="417" t="s">
        <v>95</v>
      </c>
      <c r="D104" s="278"/>
      <c r="E104" s="424" t="s">
        <v>123</v>
      </c>
      <c r="F104" s="287"/>
      <c r="G104" s="112" t="s">
        <v>122</v>
      </c>
      <c r="H104" s="63">
        <v>16</v>
      </c>
      <c r="I104" s="113">
        <v>29.46</v>
      </c>
      <c r="J104" s="63">
        <v>28</v>
      </c>
      <c r="K104" s="113">
        <v>37.03</v>
      </c>
      <c r="L104" s="63">
        <v>19</v>
      </c>
      <c r="M104" s="113">
        <v>101.41</v>
      </c>
      <c r="N104" s="63">
        <v>51</v>
      </c>
      <c r="O104" s="113">
        <v>587.6</v>
      </c>
      <c r="P104" s="63">
        <v>1</v>
      </c>
      <c r="Q104" s="113">
        <v>0.95</v>
      </c>
      <c r="R104" s="63">
        <f t="shared" si="5"/>
        <v>115</v>
      </c>
      <c r="S104" s="113">
        <f t="shared" si="5"/>
        <v>756.45</v>
      </c>
    </row>
    <row r="105" spans="1:19" x14ac:dyDescent="0.25">
      <c r="A105" s="414"/>
      <c r="B105" s="278"/>
      <c r="C105" s="417"/>
      <c r="D105" s="278"/>
      <c r="E105" s="417"/>
      <c r="F105" s="287"/>
      <c r="G105" s="112" t="s">
        <v>121</v>
      </c>
      <c r="H105" s="63">
        <v>0</v>
      </c>
      <c r="I105" s="113">
        <v>0</v>
      </c>
      <c r="J105" s="63">
        <v>0</v>
      </c>
      <c r="K105" s="113">
        <v>0</v>
      </c>
      <c r="L105" s="63">
        <v>0</v>
      </c>
      <c r="M105" s="113">
        <v>0</v>
      </c>
      <c r="N105" s="63">
        <v>0</v>
      </c>
      <c r="O105" s="113">
        <v>0</v>
      </c>
      <c r="P105" s="63">
        <v>0</v>
      </c>
      <c r="Q105" s="113">
        <v>0</v>
      </c>
      <c r="R105" s="63">
        <f t="shared" si="5"/>
        <v>0</v>
      </c>
      <c r="S105" s="113">
        <f t="shared" si="5"/>
        <v>0</v>
      </c>
    </row>
    <row r="106" spans="1:19" x14ac:dyDescent="0.25">
      <c r="A106" s="414"/>
      <c r="B106" s="278"/>
      <c r="C106" s="417"/>
      <c r="D106" s="278"/>
      <c r="E106" s="417"/>
      <c r="F106" s="287"/>
      <c r="G106" s="112" t="s">
        <v>120</v>
      </c>
      <c r="H106" s="63">
        <v>4</v>
      </c>
      <c r="I106" s="113">
        <v>1.57</v>
      </c>
      <c r="J106" s="63">
        <v>9</v>
      </c>
      <c r="K106" s="113">
        <v>31.79</v>
      </c>
      <c r="L106" s="63">
        <v>2</v>
      </c>
      <c r="M106" s="113">
        <v>1.9</v>
      </c>
      <c r="N106" s="63">
        <v>0</v>
      </c>
      <c r="O106" s="113">
        <v>0</v>
      </c>
      <c r="P106" s="63">
        <v>0</v>
      </c>
      <c r="Q106" s="113">
        <v>0</v>
      </c>
      <c r="R106" s="63">
        <f t="shared" si="5"/>
        <v>15</v>
      </c>
      <c r="S106" s="113">
        <f t="shared" si="5"/>
        <v>35.26</v>
      </c>
    </row>
    <row r="107" spans="1:19" x14ac:dyDescent="0.25">
      <c r="A107" s="414"/>
      <c r="B107" s="278"/>
      <c r="C107" s="417"/>
      <c r="D107" s="278"/>
      <c r="E107" s="417"/>
      <c r="F107" s="287"/>
      <c r="G107" s="112" t="s">
        <v>119</v>
      </c>
      <c r="H107" s="63">
        <v>0</v>
      </c>
      <c r="I107" s="113">
        <v>0</v>
      </c>
      <c r="J107" s="63">
        <v>0</v>
      </c>
      <c r="K107" s="113">
        <v>0</v>
      </c>
      <c r="L107" s="63">
        <v>0</v>
      </c>
      <c r="M107" s="113">
        <v>0</v>
      </c>
      <c r="N107" s="63">
        <v>10</v>
      </c>
      <c r="O107" s="113">
        <v>244.61</v>
      </c>
      <c r="P107" s="63">
        <v>0</v>
      </c>
      <c r="Q107" s="113">
        <v>0</v>
      </c>
      <c r="R107" s="63">
        <f t="shared" si="5"/>
        <v>10</v>
      </c>
      <c r="S107" s="113">
        <f t="shared" si="5"/>
        <v>244.61</v>
      </c>
    </row>
    <row r="108" spans="1:19" x14ac:dyDescent="0.25">
      <c r="A108" s="414"/>
      <c r="B108" s="278"/>
      <c r="C108" s="417"/>
      <c r="D108" s="278"/>
      <c r="E108" s="417"/>
      <c r="F108" s="287"/>
      <c r="G108" s="112" t="s">
        <v>498</v>
      </c>
      <c r="H108" s="63">
        <v>0</v>
      </c>
      <c r="I108" s="113">
        <v>0</v>
      </c>
      <c r="J108" s="63">
        <v>1</v>
      </c>
      <c r="K108" s="113">
        <v>4.78</v>
      </c>
      <c r="L108" s="63">
        <v>3</v>
      </c>
      <c r="M108" s="113">
        <v>22.8</v>
      </c>
      <c r="N108" s="63">
        <v>0</v>
      </c>
      <c r="O108" s="113">
        <v>0</v>
      </c>
      <c r="P108" s="63">
        <v>0</v>
      </c>
      <c r="Q108" s="113">
        <v>0</v>
      </c>
      <c r="R108" s="63">
        <f t="shared" si="5"/>
        <v>4</v>
      </c>
      <c r="S108" s="113">
        <f t="shared" si="5"/>
        <v>27.580000000000002</v>
      </c>
    </row>
    <row r="109" spans="1:19" x14ac:dyDescent="0.25">
      <c r="A109" s="414"/>
      <c r="B109" s="278"/>
      <c r="C109" s="417"/>
      <c r="D109" s="278"/>
      <c r="E109" s="417"/>
      <c r="F109" s="287"/>
      <c r="G109" s="112" t="s">
        <v>118</v>
      </c>
      <c r="H109" s="63">
        <v>25</v>
      </c>
      <c r="I109" s="113">
        <v>6.83</v>
      </c>
      <c r="J109" s="63">
        <v>48</v>
      </c>
      <c r="K109" s="113">
        <v>178.19</v>
      </c>
      <c r="L109" s="63">
        <v>39</v>
      </c>
      <c r="M109" s="113">
        <v>636.21</v>
      </c>
      <c r="N109" s="63">
        <v>3</v>
      </c>
      <c r="O109" s="113">
        <v>9.73</v>
      </c>
      <c r="P109" s="63">
        <v>0</v>
      </c>
      <c r="Q109" s="113">
        <v>0</v>
      </c>
      <c r="R109" s="63">
        <f t="shared" si="5"/>
        <v>115</v>
      </c>
      <c r="S109" s="113">
        <f t="shared" si="5"/>
        <v>830.96</v>
      </c>
    </row>
    <row r="110" spans="1:19" x14ac:dyDescent="0.25">
      <c r="A110" s="414"/>
      <c r="B110" s="278"/>
      <c r="C110" s="417"/>
      <c r="D110" s="278"/>
      <c r="E110" s="417"/>
      <c r="F110" s="287"/>
      <c r="G110" s="112" t="s">
        <v>117</v>
      </c>
      <c r="H110" s="63">
        <v>1</v>
      </c>
      <c r="I110" s="113">
        <v>1.54</v>
      </c>
      <c r="J110" s="63">
        <v>3</v>
      </c>
      <c r="K110" s="113">
        <v>14.64</v>
      </c>
      <c r="L110" s="63">
        <v>10</v>
      </c>
      <c r="M110" s="113">
        <v>46.74</v>
      </c>
      <c r="N110" s="63">
        <v>0</v>
      </c>
      <c r="O110" s="113">
        <v>0</v>
      </c>
      <c r="P110" s="63">
        <v>0</v>
      </c>
      <c r="Q110" s="113">
        <v>0</v>
      </c>
      <c r="R110" s="63">
        <f t="shared" si="5"/>
        <v>14</v>
      </c>
      <c r="S110" s="113">
        <f t="shared" si="5"/>
        <v>62.92</v>
      </c>
    </row>
    <row r="111" spans="1:19" x14ac:dyDescent="0.25">
      <c r="A111" s="414"/>
      <c r="B111" s="278"/>
      <c r="C111" s="417"/>
      <c r="D111" s="278"/>
      <c r="E111" s="417"/>
      <c r="F111" s="287"/>
      <c r="G111" s="112" t="s">
        <v>116</v>
      </c>
      <c r="H111" s="63">
        <v>1</v>
      </c>
      <c r="I111" s="113">
        <v>0.08</v>
      </c>
      <c r="J111" s="63">
        <v>0</v>
      </c>
      <c r="K111" s="113">
        <v>0</v>
      </c>
      <c r="L111" s="63">
        <v>3</v>
      </c>
      <c r="M111" s="113">
        <v>6.99</v>
      </c>
      <c r="N111" s="63">
        <v>0</v>
      </c>
      <c r="O111" s="113">
        <v>0</v>
      </c>
      <c r="P111" s="63">
        <v>0</v>
      </c>
      <c r="Q111" s="113">
        <v>0</v>
      </c>
      <c r="R111" s="63">
        <f t="shared" si="5"/>
        <v>4</v>
      </c>
      <c r="S111" s="113">
        <f t="shared" si="5"/>
        <v>7.07</v>
      </c>
    </row>
    <row r="112" spans="1:19" x14ac:dyDescent="0.25">
      <c r="A112" s="414"/>
      <c r="B112" s="278"/>
      <c r="C112" s="417"/>
      <c r="D112" s="278"/>
      <c r="E112" s="417"/>
      <c r="F112" s="287"/>
      <c r="G112" s="112" t="s">
        <v>115</v>
      </c>
      <c r="H112" s="63">
        <v>1</v>
      </c>
      <c r="I112" s="113">
        <v>0.81</v>
      </c>
      <c r="J112" s="63">
        <v>1</v>
      </c>
      <c r="K112" s="113">
        <v>0.98</v>
      </c>
      <c r="L112" s="63">
        <v>2</v>
      </c>
      <c r="M112" s="113">
        <v>11.86</v>
      </c>
      <c r="N112" s="63">
        <v>0</v>
      </c>
      <c r="O112" s="113">
        <v>0</v>
      </c>
      <c r="P112" s="63">
        <v>0</v>
      </c>
      <c r="Q112" s="113">
        <v>0</v>
      </c>
      <c r="R112" s="63">
        <f t="shared" si="5"/>
        <v>4</v>
      </c>
      <c r="S112" s="113">
        <f t="shared" si="5"/>
        <v>13.649999999999999</v>
      </c>
    </row>
    <row r="113" spans="1:19" x14ac:dyDescent="0.25">
      <c r="A113" s="414"/>
      <c r="B113" s="278"/>
      <c r="C113" s="417"/>
      <c r="D113" s="278"/>
      <c r="E113" s="417"/>
      <c r="F113" s="287"/>
      <c r="G113" s="112" t="s">
        <v>114</v>
      </c>
      <c r="H113" s="63">
        <v>3</v>
      </c>
      <c r="I113" s="113">
        <v>3.14</v>
      </c>
      <c r="J113" s="63">
        <v>3</v>
      </c>
      <c r="K113" s="113">
        <v>1.33</v>
      </c>
      <c r="L113" s="63">
        <v>6</v>
      </c>
      <c r="M113" s="113">
        <v>58.3</v>
      </c>
      <c r="N113" s="63">
        <v>9</v>
      </c>
      <c r="O113" s="113">
        <v>167.05</v>
      </c>
      <c r="P113" s="63">
        <v>0</v>
      </c>
      <c r="Q113" s="113">
        <v>0</v>
      </c>
      <c r="R113" s="63">
        <f t="shared" si="5"/>
        <v>21</v>
      </c>
      <c r="S113" s="113">
        <f t="shared" si="5"/>
        <v>229.82</v>
      </c>
    </row>
    <row r="114" spans="1:19" x14ac:dyDescent="0.25">
      <c r="A114" s="414"/>
      <c r="B114" s="278"/>
      <c r="C114" s="417"/>
      <c r="D114" s="278"/>
      <c r="E114" s="417"/>
      <c r="F114" s="287"/>
      <c r="G114" s="112" t="s">
        <v>113</v>
      </c>
      <c r="H114" s="63">
        <v>0</v>
      </c>
      <c r="I114" s="113">
        <v>0</v>
      </c>
      <c r="J114" s="63">
        <v>0</v>
      </c>
      <c r="K114" s="113">
        <v>0</v>
      </c>
      <c r="L114" s="63">
        <v>13</v>
      </c>
      <c r="M114" s="113">
        <v>261.92</v>
      </c>
      <c r="N114" s="63">
        <v>1</v>
      </c>
      <c r="O114" s="113">
        <v>20.76</v>
      </c>
      <c r="P114" s="63">
        <v>0</v>
      </c>
      <c r="Q114" s="113">
        <v>0</v>
      </c>
      <c r="R114" s="63">
        <f t="shared" si="5"/>
        <v>14</v>
      </c>
      <c r="S114" s="113">
        <f t="shared" si="5"/>
        <v>282.68</v>
      </c>
    </row>
    <row r="115" spans="1:19" x14ac:dyDescent="0.25">
      <c r="A115" s="414"/>
      <c r="B115" s="278"/>
      <c r="C115" s="417"/>
      <c r="D115" s="278"/>
      <c r="E115" s="417"/>
      <c r="F115" s="287"/>
      <c r="G115" s="112" t="s">
        <v>112</v>
      </c>
      <c r="H115" s="63">
        <v>0</v>
      </c>
      <c r="I115" s="113">
        <v>0</v>
      </c>
      <c r="J115" s="63">
        <v>0</v>
      </c>
      <c r="K115" s="113">
        <v>0</v>
      </c>
      <c r="L115" s="63">
        <v>1</v>
      </c>
      <c r="M115" s="113">
        <v>8.5</v>
      </c>
      <c r="N115" s="63">
        <v>0</v>
      </c>
      <c r="O115" s="113">
        <v>0</v>
      </c>
      <c r="P115" s="63">
        <v>0</v>
      </c>
      <c r="Q115" s="113">
        <v>0</v>
      </c>
      <c r="R115" s="63">
        <f t="shared" si="5"/>
        <v>1</v>
      </c>
      <c r="S115" s="113">
        <f t="shared" si="5"/>
        <v>8.5</v>
      </c>
    </row>
    <row r="116" spans="1:19" x14ac:dyDescent="0.25">
      <c r="A116" s="414"/>
      <c r="B116" s="278"/>
      <c r="C116" s="417"/>
      <c r="D116" s="278"/>
      <c r="E116" s="417"/>
      <c r="F116" s="287"/>
      <c r="G116" s="112" t="s">
        <v>111</v>
      </c>
      <c r="H116" s="63">
        <v>2</v>
      </c>
      <c r="I116" s="113">
        <v>0.71</v>
      </c>
      <c r="J116" s="63">
        <v>5</v>
      </c>
      <c r="K116" s="113">
        <v>5.46</v>
      </c>
      <c r="L116" s="63">
        <v>8</v>
      </c>
      <c r="M116" s="113">
        <v>31.29</v>
      </c>
      <c r="N116" s="63">
        <v>2</v>
      </c>
      <c r="O116" s="113">
        <v>3.24</v>
      </c>
      <c r="P116" s="63">
        <v>0</v>
      </c>
      <c r="Q116" s="113">
        <v>0</v>
      </c>
      <c r="R116" s="63">
        <f t="shared" si="5"/>
        <v>17</v>
      </c>
      <c r="S116" s="113">
        <f t="shared" si="5"/>
        <v>40.700000000000003</v>
      </c>
    </row>
    <row r="117" spans="1:19" x14ac:dyDescent="0.25">
      <c r="A117" s="414"/>
      <c r="B117" s="278"/>
      <c r="C117" s="417"/>
      <c r="D117" s="278"/>
      <c r="E117" s="417"/>
      <c r="F117" s="287"/>
      <c r="G117" s="112" t="s">
        <v>110</v>
      </c>
      <c r="H117" s="63">
        <v>7</v>
      </c>
      <c r="I117" s="113">
        <v>17.93</v>
      </c>
      <c r="J117" s="63">
        <v>12</v>
      </c>
      <c r="K117" s="113">
        <v>103.3</v>
      </c>
      <c r="L117" s="63">
        <v>28</v>
      </c>
      <c r="M117" s="113">
        <v>199.7</v>
      </c>
      <c r="N117" s="63">
        <v>2</v>
      </c>
      <c r="O117" s="113">
        <v>21.57</v>
      </c>
      <c r="P117" s="63">
        <v>0</v>
      </c>
      <c r="Q117" s="113">
        <v>0</v>
      </c>
      <c r="R117" s="63">
        <f t="shared" si="5"/>
        <v>49</v>
      </c>
      <c r="S117" s="113">
        <f t="shared" si="5"/>
        <v>342.49999999999994</v>
      </c>
    </row>
    <row r="118" spans="1:19" x14ac:dyDescent="0.25">
      <c r="A118" s="414"/>
      <c r="B118" s="278"/>
      <c r="C118" s="417"/>
      <c r="D118" s="278"/>
      <c r="E118" s="417"/>
      <c r="F118" s="287"/>
      <c r="G118" s="112" t="s">
        <v>526</v>
      </c>
      <c r="H118" s="63">
        <v>0</v>
      </c>
      <c r="I118" s="113">
        <v>0</v>
      </c>
      <c r="J118" s="63">
        <v>2</v>
      </c>
      <c r="K118" s="113">
        <v>7.45</v>
      </c>
      <c r="L118" s="63">
        <v>1</v>
      </c>
      <c r="M118" s="113">
        <v>4.16</v>
      </c>
      <c r="N118" s="63">
        <v>0</v>
      </c>
      <c r="O118" s="113">
        <v>0</v>
      </c>
      <c r="P118" s="63">
        <v>0</v>
      </c>
      <c r="Q118" s="113">
        <v>0</v>
      </c>
      <c r="R118" s="63">
        <f t="shared" si="5"/>
        <v>3</v>
      </c>
      <c r="S118" s="113">
        <f t="shared" si="5"/>
        <v>11.61</v>
      </c>
    </row>
    <row r="119" spans="1:19" x14ac:dyDescent="0.25">
      <c r="A119" s="414"/>
      <c r="B119" s="278"/>
      <c r="C119" s="417"/>
      <c r="D119" s="278"/>
      <c r="E119" s="417"/>
      <c r="F119" s="287"/>
      <c r="G119" s="112" t="s">
        <v>109</v>
      </c>
      <c r="H119" s="63">
        <v>1</v>
      </c>
      <c r="I119" s="113">
        <v>2.36</v>
      </c>
      <c r="J119" s="63">
        <v>2</v>
      </c>
      <c r="K119" s="113">
        <v>0.61</v>
      </c>
      <c r="L119" s="63">
        <v>4</v>
      </c>
      <c r="M119" s="113">
        <v>27.62</v>
      </c>
      <c r="N119" s="63">
        <v>8</v>
      </c>
      <c r="O119" s="113">
        <v>103.16</v>
      </c>
      <c r="P119" s="63">
        <v>0</v>
      </c>
      <c r="Q119" s="113">
        <v>0</v>
      </c>
      <c r="R119" s="63">
        <f t="shared" si="5"/>
        <v>15</v>
      </c>
      <c r="S119" s="113">
        <f t="shared" si="5"/>
        <v>133.75</v>
      </c>
    </row>
    <row r="120" spans="1:19" x14ac:dyDescent="0.25">
      <c r="A120" s="414"/>
      <c r="B120" s="278"/>
      <c r="C120" s="417"/>
      <c r="D120" s="278"/>
      <c r="E120" s="417"/>
      <c r="F120" s="287"/>
      <c r="G120" s="112" t="s">
        <v>108</v>
      </c>
      <c r="H120" s="63">
        <v>2</v>
      </c>
      <c r="I120" s="113">
        <v>4.18</v>
      </c>
      <c r="J120" s="63">
        <v>2</v>
      </c>
      <c r="K120" s="113">
        <v>4.83</v>
      </c>
      <c r="L120" s="63">
        <v>11</v>
      </c>
      <c r="M120" s="113">
        <v>56.36</v>
      </c>
      <c r="N120" s="63">
        <v>32</v>
      </c>
      <c r="O120" s="113">
        <v>636.42999999999995</v>
      </c>
      <c r="P120" s="63">
        <v>0</v>
      </c>
      <c r="Q120" s="113">
        <v>0</v>
      </c>
      <c r="R120" s="63">
        <f t="shared" si="5"/>
        <v>47</v>
      </c>
      <c r="S120" s="113">
        <f t="shared" si="5"/>
        <v>701.8</v>
      </c>
    </row>
    <row r="121" spans="1:19" x14ac:dyDescent="0.25">
      <c r="A121" s="414"/>
      <c r="B121" s="278"/>
      <c r="C121" s="417"/>
      <c r="D121" s="278"/>
      <c r="E121" s="417"/>
      <c r="F121" s="287"/>
      <c r="G121" s="112" t="s">
        <v>107</v>
      </c>
      <c r="H121" s="63">
        <v>2</v>
      </c>
      <c r="I121" s="113">
        <v>0.16</v>
      </c>
      <c r="J121" s="63">
        <v>1</v>
      </c>
      <c r="K121" s="113">
        <v>2.64</v>
      </c>
      <c r="L121" s="63">
        <v>1</v>
      </c>
      <c r="M121" s="113">
        <v>6.03</v>
      </c>
      <c r="N121" s="63">
        <v>2</v>
      </c>
      <c r="O121" s="113">
        <v>29.73</v>
      </c>
      <c r="P121" s="63">
        <v>0</v>
      </c>
      <c r="Q121" s="113">
        <v>0</v>
      </c>
      <c r="R121" s="63">
        <f t="shared" si="5"/>
        <v>6</v>
      </c>
      <c r="S121" s="113">
        <f t="shared" si="5"/>
        <v>38.56</v>
      </c>
    </row>
    <row r="122" spans="1:19" x14ac:dyDescent="0.25">
      <c r="A122" s="414"/>
      <c r="B122" s="278"/>
      <c r="C122" s="417"/>
      <c r="D122" s="278"/>
      <c r="E122" s="417"/>
      <c r="F122" s="287"/>
      <c r="G122" s="112" t="s">
        <v>106</v>
      </c>
      <c r="H122" s="63">
        <v>3</v>
      </c>
      <c r="I122" s="113">
        <v>1.61</v>
      </c>
      <c r="J122" s="63">
        <v>3</v>
      </c>
      <c r="K122" s="113">
        <v>8.83</v>
      </c>
      <c r="L122" s="63">
        <v>3</v>
      </c>
      <c r="M122" s="113">
        <v>4.5599999999999996</v>
      </c>
      <c r="N122" s="63">
        <v>0</v>
      </c>
      <c r="O122" s="113">
        <v>0</v>
      </c>
      <c r="P122" s="63">
        <v>0</v>
      </c>
      <c r="Q122" s="113">
        <v>0</v>
      </c>
      <c r="R122" s="63">
        <f t="shared" si="5"/>
        <v>9</v>
      </c>
      <c r="S122" s="113">
        <f t="shared" si="5"/>
        <v>15</v>
      </c>
    </row>
    <row r="123" spans="1:19" x14ac:dyDescent="0.25">
      <c r="A123" s="414"/>
      <c r="B123" s="278"/>
      <c r="C123" s="417"/>
      <c r="D123" s="278"/>
      <c r="E123" s="417"/>
      <c r="F123" s="287"/>
      <c r="G123" s="112" t="s">
        <v>105</v>
      </c>
      <c r="H123" s="63">
        <v>0</v>
      </c>
      <c r="I123" s="113">
        <v>0</v>
      </c>
      <c r="J123" s="63">
        <v>0</v>
      </c>
      <c r="K123" s="113">
        <v>0</v>
      </c>
      <c r="L123" s="63">
        <v>0</v>
      </c>
      <c r="M123" s="113">
        <v>0</v>
      </c>
      <c r="N123" s="63">
        <v>0</v>
      </c>
      <c r="O123" s="113">
        <v>0</v>
      </c>
      <c r="P123" s="63">
        <v>0</v>
      </c>
      <c r="Q123" s="113">
        <v>0</v>
      </c>
      <c r="R123" s="63">
        <f t="shared" si="5"/>
        <v>0</v>
      </c>
      <c r="S123" s="113">
        <f t="shared" si="5"/>
        <v>0</v>
      </c>
    </row>
    <row r="124" spans="1:19" x14ac:dyDescent="0.25">
      <c r="A124" s="414"/>
      <c r="B124" s="278"/>
      <c r="C124" s="417"/>
      <c r="D124" s="278"/>
      <c r="E124" s="417"/>
      <c r="F124" s="287"/>
      <c r="G124" s="112" t="s">
        <v>104</v>
      </c>
      <c r="H124" s="63">
        <v>1</v>
      </c>
      <c r="I124" s="113">
        <v>0.12</v>
      </c>
      <c r="J124" s="63">
        <v>0</v>
      </c>
      <c r="K124" s="113">
        <v>0</v>
      </c>
      <c r="L124" s="63">
        <v>3</v>
      </c>
      <c r="M124" s="113">
        <v>6.93</v>
      </c>
      <c r="N124" s="63">
        <v>0</v>
      </c>
      <c r="O124" s="113">
        <v>0</v>
      </c>
      <c r="P124" s="63">
        <v>0</v>
      </c>
      <c r="Q124" s="113">
        <v>0</v>
      </c>
      <c r="R124" s="63">
        <f t="shared" si="5"/>
        <v>4</v>
      </c>
      <c r="S124" s="113">
        <f t="shared" si="5"/>
        <v>7.05</v>
      </c>
    </row>
    <row r="125" spans="1:19" x14ac:dyDescent="0.25">
      <c r="A125" s="414"/>
      <c r="B125" s="278"/>
      <c r="C125" s="417"/>
      <c r="D125" s="278"/>
      <c r="E125" s="417"/>
      <c r="F125" s="287"/>
      <c r="G125" s="112" t="s">
        <v>103</v>
      </c>
      <c r="H125" s="63">
        <v>1</v>
      </c>
      <c r="I125" s="113">
        <v>0.69</v>
      </c>
      <c r="J125" s="63">
        <v>10</v>
      </c>
      <c r="K125" s="113">
        <v>10.73</v>
      </c>
      <c r="L125" s="63">
        <v>5</v>
      </c>
      <c r="M125" s="113">
        <v>64.95</v>
      </c>
      <c r="N125" s="63">
        <v>5</v>
      </c>
      <c r="O125" s="113">
        <v>111.63</v>
      </c>
      <c r="P125" s="63">
        <v>0</v>
      </c>
      <c r="Q125" s="113">
        <v>0</v>
      </c>
      <c r="R125" s="63">
        <f t="shared" si="5"/>
        <v>21</v>
      </c>
      <c r="S125" s="113">
        <f t="shared" si="5"/>
        <v>188</v>
      </c>
    </row>
    <row r="126" spans="1:19" x14ac:dyDescent="0.25">
      <c r="A126" s="414"/>
      <c r="B126" s="278"/>
      <c r="C126" s="417"/>
      <c r="D126" s="278"/>
      <c r="E126" s="417"/>
      <c r="F126" s="287"/>
      <c r="G126" s="112" t="s">
        <v>102</v>
      </c>
      <c r="H126" s="63">
        <v>0</v>
      </c>
      <c r="I126" s="113">
        <v>0</v>
      </c>
      <c r="J126" s="63">
        <v>5</v>
      </c>
      <c r="K126" s="113">
        <v>1.55</v>
      </c>
      <c r="L126" s="63">
        <v>1</v>
      </c>
      <c r="M126" s="113">
        <v>1.57</v>
      </c>
      <c r="N126" s="63">
        <v>0</v>
      </c>
      <c r="O126" s="113">
        <v>0</v>
      </c>
      <c r="P126" s="63">
        <v>0</v>
      </c>
      <c r="Q126" s="113">
        <v>0</v>
      </c>
      <c r="R126" s="63">
        <f t="shared" si="5"/>
        <v>6</v>
      </c>
      <c r="S126" s="113">
        <f t="shared" si="5"/>
        <v>3.12</v>
      </c>
    </row>
    <row r="127" spans="1:19" x14ac:dyDescent="0.25">
      <c r="A127" s="414"/>
      <c r="B127" s="278"/>
      <c r="C127" s="417"/>
      <c r="D127" s="278"/>
      <c r="E127" s="417"/>
      <c r="F127" s="287"/>
      <c r="G127" s="112" t="s">
        <v>101</v>
      </c>
      <c r="H127" s="63">
        <v>3</v>
      </c>
      <c r="I127" s="113">
        <v>1.21</v>
      </c>
      <c r="J127" s="63">
        <v>5</v>
      </c>
      <c r="K127" s="113">
        <v>16.68</v>
      </c>
      <c r="L127" s="63">
        <v>14</v>
      </c>
      <c r="M127" s="113">
        <v>82.61</v>
      </c>
      <c r="N127" s="63">
        <v>5</v>
      </c>
      <c r="O127" s="113">
        <v>36.65</v>
      </c>
      <c r="P127" s="63">
        <v>1</v>
      </c>
      <c r="Q127" s="113">
        <v>5.64</v>
      </c>
      <c r="R127" s="63">
        <f t="shared" ref="R127:S159" si="6">+H127+J127+L127+N127+P127</f>
        <v>28</v>
      </c>
      <c r="S127" s="113">
        <f t="shared" si="6"/>
        <v>142.79</v>
      </c>
    </row>
    <row r="128" spans="1:19" x14ac:dyDescent="0.25">
      <c r="A128" s="414"/>
      <c r="B128" s="278"/>
      <c r="C128" s="417"/>
      <c r="D128" s="278"/>
      <c r="E128" s="417"/>
      <c r="F128" s="287"/>
      <c r="G128" s="112" t="s">
        <v>100</v>
      </c>
      <c r="H128" s="63">
        <v>0</v>
      </c>
      <c r="I128" s="113">
        <v>0</v>
      </c>
      <c r="J128" s="63">
        <v>0</v>
      </c>
      <c r="K128" s="113">
        <v>0</v>
      </c>
      <c r="L128" s="63">
        <v>0</v>
      </c>
      <c r="M128" s="113">
        <v>0</v>
      </c>
      <c r="N128" s="63">
        <v>0</v>
      </c>
      <c r="O128" s="113">
        <v>0</v>
      </c>
      <c r="P128" s="63">
        <v>0</v>
      </c>
      <c r="Q128" s="113">
        <v>0</v>
      </c>
      <c r="R128" s="63">
        <f t="shared" si="6"/>
        <v>0</v>
      </c>
      <c r="S128" s="113">
        <f t="shared" si="6"/>
        <v>0</v>
      </c>
    </row>
    <row r="129" spans="1:19" x14ac:dyDescent="0.25">
      <c r="A129" s="414"/>
      <c r="B129" s="278"/>
      <c r="C129" s="417"/>
      <c r="D129" s="278"/>
      <c r="E129" s="417"/>
      <c r="F129" s="287"/>
      <c r="G129" s="112" t="s">
        <v>99</v>
      </c>
      <c r="H129" s="63">
        <v>0</v>
      </c>
      <c r="I129" s="113">
        <v>0</v>
      </c>
      <c r="J129" s="63">
        <v>0</v>
      </c>
      <c r="K129" s="113">
        <v>0</v>
      </c>
      <c r="L129" s="63">
        <v>0</v>
      </c>
      <c r="M129" s="113">
        <v>0</v>
      </c>
      <c r="N129" s="63">
        <v>0</v>
      </c>
      <c r="O129" s="113">
        <v>0</v>
      </c>
      <c r="P129" s="63">
        <v>0</v>
      </c>
      <c r="Q129" s="113">
        <v>0</v>
      </c>
      <c r="R129" s="63">
        <f t="shared" si="6"/>
        <v>0</v>
      </c>
      <c r="S129" s="113">
        <f t="shared" si="6"/>
        <v>0</v>
      </c>
    </row>
    <row r="130" spans="1:19" x14ac:dyDescent="0.25">
      <c r="A130" s="414"/>
      <c r="B130" s="278"/>
      <c r="C130" s="417"/>
      <c r="D130" s="278"/>
      <c r="E130" s="417"/>
      <c r="F130" s="287"/>
      <c r="G130" s="112" t="s">
        <v>488</v>
      </c>
      <c r="H130" s="63">
        <v>0</v>
      </c>
      <c r="I130" s="113">
        <v>0</v>
      </c>
      <c r="J130" s="63">
        <v>0</v>
      </c>
      <c r="K130" s="113">
        <v>0</v>
      </c>
      <c r="L130" s="63">
        <v>0</v>
      </c>
      <c r="M130" s="113">
        <v>0</v>
      </c>
      <c r="N130" s="63">
        <v>0</v>
      </c>
      <c r="O130" s="113">
        <v>0</v>
      </c>
      <c r="P130" s="63">
        <v>0</v>
      </c>
      <c r="Q130" s="113">
        <v>0</v>
      </c>
      <c r="R130" s="63">
        <f t="shared" si="6"/>
        <v>0</v>
      </c>
      <c r="S130" s="113">
        <f t="shared" si="6"/>
        <v>0</v>
      </c>
    </row>
    <row r="131" spans="1:19" x14ac:dyDescent="0.25">
      <c r="A131" s="414"/>
      <c r="B131" s="278"/>
      <c r="C131" s="417"/>
      <c r="D131" s="278"/>
      <c r="E131" s="417"/>
      <c r="F131" s="287"/>
      <c r="G131" s="112" t="s">
        <v>489</v>
      </c>
      <c r="H131" s="63">
        <v>0</v>
      </c>
      <c r="I131" s="113">
        <v>0</v>
      </c>
      <c r="J131" s="63">
        <v>0</v>
      </c>
      <c r="K131" s="113">
        <v>0</v>
      </c>
      <c r="L131" s="63">
        <v>0</v>
      </c>
      <c r="M131" s="113">
        <v>0</v>
      </c>
      <c r="N131" s="63">
        <v>0</v>
      </c>
      <c r="O131" s="113">
        <v>0</v>
      </c>
      <c r="P131" s="63">
        <v>0</v>
      </c>
      <c r="Q131" s="113">
        <v>0</v>
      </c>
      <c r="R131" s="63">
        <f t="shared" si="6"/>
        <v>0</v>
      </c>
      <c r="S131" s="113">
        <f t="shared" si="6"/>
        <v>0</v>
      </c>
    </row>
    <row r="132" spans="1:19" x14ac:dyDescent="0.25">
      <c r="A132" s="414"/>
      <c r="B132" s="278"/>
      <c r="C132" s="417"/>
      <c r="D132" s="278"/>
      <c r="E132" s="417"/>
      <c r="F132" s="287"/>
      <c r="G132" s="112" t="s">
        <v>20</v>
      </c>
      <c r="H132" s="63">
        <v>4</v>
      </c>
      <c r="I132" s="113">
        <v>1.45</v>
      </c>
      <c r="J132" s="63">
        <v>8</v>
      </c>
      <c r="K132" s="113">
        <v>15.61</v>
      </c>
      <c r="L132" s="63">
        <v>27</v>
      </c>
      <c r="M132" s="113">
        <v>465.35</v>
      </c>
      <c r="N132" s="63">
        <v>12</v>
      </c>
      <c r="O132" s="113">
        <v>259.62</v>
      </c>
      <c r="P132" s="63">
        <v>1</v>
      </c>
      <c r="Q132" s="113">
        <v>9.17</v>
      </c>
      <c r="R132" s="63">
        <f t="shared" si="6"/>
        <v>52</v>
      </c>
      <c r="S132" s="113">
        <f t="shared" si="6"/>
        <v>751.19999999999993</v>
      </c>
    </row>
    <row r="133" spans="1:19" ht="15.75" thickBot="1" x14ac:dyDescent="0.3">
      <c r="A133" s="414"/>
      <c r="B133" s="278"/>
      <c r="C133" s="417"/>
      <c r="D133" s="278"/>
      <c r="E133" s="417"/>
      <c r="F133" s="287"/>
      <c r="G133" s="112" t="s">
        <v>98</v>
      </c>
      <c r="H133" s="63">
        <v>82</v>
      </c>
      <c r="I133" s="113">
        <v>25.79</v>
      </c>
      <c r="J133" s="63">
        <v>49</v>
      </c>
      <c r="K133" s="113">
        <v>57.97</v>
      </c>
      <c r="L133" s="63">
        <v>27</v>
      </c>
      <c r="M133" s="113">
        <v>67.739999999999995</v>
      </c>
      <c r="N133" s="63">
        <v>23</v>
      </c>
      <c r="O133" s="113">
        <v>24.51</v>
      </c>
      <c r="P133" s="63">
        <v>2</v>
      </c>
      <c r="Q133" s="113">
        <v>7.11</v>
      </c>
      <c r="R133" s="63">
        <f t="shared" si="6"/>
        <v>183</v>
      </c>
      <c r="S133" s="113">
        <f t="shared" si="6"/>
        <v>183.12</v>
      </c>
    </row>
    <row r="134" spans="1:19" ht="15.75" thickTop="1" x14ac:dyDescent="0.25">
      <c r="A134" s="414"/>
      <c r="B134" s="278"/>
      <c r="C134" s="425"/>
      <c r="D134" s="278"/>
      <c r="E134" s="425"/>
      <c r="F134" s="287"/>
      <c r="G134" s="80" t="s">
        <v>97</v>
      </c>
      <c r="H134" s="114">
        <v>108</v>
      </c>
      <c r="I134" s="115">
        <v>99.64</v>
      </c>
      <c r="J134" s="114">
        <v>111</v>
      </c>
      <c r="K134" s="115">
        <v>504.4</v>
      </c>
      <c r="L134" s="114">
        <v>125</v>
      </c>
      <c r="M134" s="115">
        <v>2175.5</v>
      </c>
      <c r="N134" s="114">
        <v>132</v>
      </c>
      <c r="O134" s="115">
        <v>2256.29</v>
      </c>
      <c r="P134" s="114">
        <v>4</v>
      </c>
      <c r="Q134" s="115">
        <v>22.87</v>
      </c>
      <c r="R134" s="114">
        <f t="shared" si="6"/>
        <v>480</v>
      </c>
      <c r="S134" s="115">
        <f>SUM(S104:S133)</f>
        <v>5058.7</v>
      </c>
    </row>
    <row r="135" spans="1:19" ht="15" customHeight="1" x14ac:dyDescent="0.25">
      <c r="A135" s="414" t="s">
        <v>96</v>
      </c>
      <c r="B135" s="278"/>
      <c r="C135" s="424" t="s">
        <v>95</v>
      </c>
      <c r="D135" s="278"/>
      <c r="E135" s="424" t="s">
        <v>94</v>
      </c>
      <c r="F135" s="287"/>
      <c r="G135" s="112" t="s">
        <v>490</v>
      </c>
      <c r="H135" s="63">
        <v>0</v>
      </c>
      <c r="I135" s="113">
        <v>0</v>
      </c>
      <c r="J135" s="63">
        <v>0</v>
      </c>
      <c r="K135" s="113">
        <v>0</v>
      </c>
      <c r="L135" s="63">
        <v>0</v>
      </c>
      <c r="M135" s="113">
        <v>0</v>
      </c>
      <c r="N135" s="63">
        <v>0</v>
      </c>
      <c r="O135" s="113">
        <v>0</v>
      </c>
      <c r="P135" s="63">
        <v>0</v>
      </c>
      <c r="Q135" s="113">
        <v>0</v>
      </c>
      <c r="R135" s="63">
        <f t="shared" si="6"/>
        <v>0</v>
      </c>
      <c r="S135" s="113">
        <f t="shared" si="6"/>
        <v>0</v>
      </c>
    </row>
    <row r="136" spans="1:19" ht="15" customHeight="1" x14ac:dyDescent="0.25">
      <c r="A136" s="414"/>
      <c r="B136" s="278"/>
      <c r="C136" s="417"/>
      <c r="D136" s="278"/>
      <c r="E136" s="417"/>
      <c r="F136" s="287"/>
      <c r="G136" s="112" t="s">
        <v>493</v>
      </c>
      <c r="H136" s="63">
        <v>1</v>
      </c>
      <c r="I136" s="113">
        <v>6.39</v>
      </c>
      <c r="J136" s="63">
        <v>0</v>
      </c>
      <c r="K136" s="113">
        <v>0</v>
      </c>
      <c r="L136" s="63">
        <v>3</v>
      </c>
      <c r="M136" s="113">
        <v>14.07</v>
      </c>
      <c r="N136" s="63">
        <v>3</v>
      </c>
      <c r="O136" s="113">
        <v>96.36</v>
      </c>
      <c r="P136" s="63">
        <v>0</v>
      </c>
      <c r="Q136" s="113">
        <v>0</v>
      </c>
      <c r="R136" s="63">
        <f t="shared" si="6"/>
        <v>7</v>
      </c>
      <c r="S136" s="113">
        <f t="shared" si="6"/>
        <v>116.82</v>
      </c>
    </row>
    <row r="137" spans="1:19" ht="15" customHeight="1" x14ac:dyDescent="0.25">
      <c r="A137" s="414"/>
      <c r="B137" s="278"/>
      <c r="C137" s="417"/>
      <c r="D137" s="278"/>
      <c r="E137" s="417"/>
      <c r="F137" s="287"/>
      <c r="G137" s="112" t="s">
        <v>93</v>
      </c>
      <c r="H137" s="63">
        <v>0</v>
      </c>
      <c r="I137" s="113">
        <v>0</v>
      </c>
      <c r="J137" s="63">
        <v>10</v>
      </c>
      <c r="K137" s="113">
        <v>43.35</v>
      </c>
      <c r="L137" s="63">
        <v>20</v>
      </c>
      <c r="M137" s="113">
        <v>281.68</v>
      </c>
      <c r="N137" s="63">
        <v>165</v>
      </c>
      <c r="O137" s="113">
        <v>2519.98</v>
      </c>
      <c r="P137" s="63">
        <v>0</v>
      </c>
      <c r="Q137" s="113">
        <v>0</v>
      </c>
      <c r="R137" s="63">
        <f t="shared" si="6"/>
        <v>195</v>
      </c>
      <c r="S137" s="113">
        <f t="shared" si="6"/>
        <v>2845.01</v>
      </c>
    </row>
    <row r="138" spans="1:19" ht="15" customHeight="1" x14ac:dyDescent="0.25">
      <c r="A138" s="414"/>
      <c r="B138" s="278"/>
      <c r="C138" s="417"/>
      <c r="D138" s="278"/>
      <c r="E138" s="417"/>
      <c r="F138" s="287"/>
      <c r="G138" s="112" t="s">
        <v>128</v>
      </c>
      <c r="H138" s="63">
        <v>0</v>
      </c>
      <c r="I138" s="113">
        <v>0</v>
      </c>
      <c r="J138" s="63">
        <v>1</v>
      </c>
      <c r="K138" s="113">
        <v>4.7300000000000004</v>
      </c>
      <c r="L138" s="63">
        <v>2</v>
      </c>
      <c r="M138" s="113">
        <v>3.52</v>
      </c>
      <c r="N138" s="63">
        <v>4</v>
      </c>
      <c r="O138" s="113">
        <v>92.53</v>
      </c>
      <c r="P138" s="63">
        <v>0</v>
      </c>
      <c r="Q138" s="113">
        <v>0</v>
      </c>
      <c r="R138" s="63">
        <f t="shared" si="6"/>
        <v>7</v>
      </c>
      <c r="S138" s="113">
        <f t="shared" si="6"/>
        <v>100.78</v>
      </c>
    </row>
    <row r="139" spans="1:19" x14ac:dyDescent="0.25">
      <c r="A139" s="414"/>
      <c r="B139" s="278"/>
      <c r="C139" s="417"/>
      <c r="D139" s="278"/>
      <c r="E139" s="417"/>
      <c r="F139" s="287"/>
      <c r="G139" s="112" t="s">
        <v>92</v>
      </c>
      <c r="H139" s="63">
        <v>0</v>
      </c>
      <c r="I139" s="113">
        <v>0</v>
      </c>
      <c r="J139" s="63">
        <v>3</v>
      </c>
      <c r="K139" s="113">
        <v>0.87</v>
      </c>
      <c r="L139" s="63">
        <v>1</v>
      </c>
      <c r="M139" s="113">
        <v>0.89</v>
      </c>
      <c r="N139" s="63">
        <v>39</v>
      </c>
      <c r="O139" s="113">
        <v>515.13</v>
      </c>
      <c r="P139" s="63">
        <v>0</v>
      </c>
      <c r="Q139" s="113">
        <v>0</v>
      </c>
      <c r="R139" s="63">
        <f t="shared" si="6"/>
        <v>43</v>
      </c>
      <c r="S139" s="113">
        <f t="shared" si="6"/>
        <v>516.89</v>
      </c>
    </row>
    <row r="140" spans="1:19" x14ac:dyDescent="0.25">
      <c r="A140" s="414"/>
      <c r="B140" s="278"/>
      <c r="C140" s="417"/>
      <c r="D140" s="278"/>
      <c r="E140" s="417"/>
      <c r="F140" s="287"/>
      <c r="G140" s="112" t="s">
        <v>91</v>
      </c>
      <c r="H140" s="63">
        <v>3</v>
      </c>
      <c r="I140" s="113">
        <v>1.75</v>
      </c>
      <c r="J140" s="63">
        <v>131</v>
      </c>
      <c r="K140" s="113">
        <v>961.88</v>
      </c>
      <c r="L140" s="63">
        <v>2</v>
      </c>
      <c r="M140" s="113">
        <v>21.13</v>
      </c>
      <c r="N140" s="63">
        <v>10</v>
      </c>
      <c r="O140" s="113">
        <v>66.91</v>
      </c>
      <c r="P140" s="63">
        <v>0</v>
      </c>
      <c r="Q140" s="113">
        <v>0</v>
      </c>
      <c r="R140" s="63">
        <f t="shared" si="6"/>
        <v>146</v>
      </c>
      <c r="S140" s="113">
        <f t="shared" si="6"/>
        <v>1051.67</v>
      </c>
    </row>
    <row r="141" spans="1:19" x14ac:dyDescent="0.25">
      <c r="A141" s="414"/>
      <c r="B141" s="278"/>
      <c r="C141" s="417"/>
      <c r="D141" s="278"/>
      <c r="E141" s="417"/>
      <c r="F141" s="287"/>
      <c r="G141" s="112" t="s">
        <v>90</v>
      </c>
      <c r="H141" s="63">
        <v>1</v>
      </c>
      <c r="I141" s="113">
        <v>0.32</v>
      </c>
      <c r="J141" s="63">
        <v>5</v>
      </c>
      <c r="K141" s="113">
        <v>15.36</v>
      </c>
      <c r="L141" s="63">
        <v>11</v>
      </c>
      <c r="M141" s="113">
        <v>99.58</v>
      </c>
      <c r="N141" s="63">
        <v>55</v>
      </c>
      <c r="O141" s="113">
        <v>461.59</v>
      </c>
      <c r="P141" s="63">
        <v>0</v>
      </c>
      <c r="Q141" s="113">
        <v>0</v>
      </c>
      <c r="R141" s="63">
        <f t="shared" si="6"/>
        <v>72</v>
      </c>
      <c r="S141" s="113">
        <f t="shared" si="6"/>
        <v>576.84999999999991</v>
      </c>
    </row>
    <row r="142" spans="1:19" x14ac:dyDescent="0.25">
      <c r="A142" s="414"/>
      <c r="B142" s="278"/>
      <c r="C142" s="417"/>
      <c r="D142" s="278"/>
      <c r="E142" s="417"/>
      <c r="F142" s="287"/>
      <c r="G142" s="112" t="s">
        <v>127</v>
      </c>
      <c r="H142" s="63">
        <v>7</v>
      </c>
      <c r="I142" s="113">
        <v>11.09</v>
      </c>
      <c r="J142" s="63">
        <v>5</v>
      </c>
      <c r="K142" s="113">
        <v>64.459999999999994</v>
      </c>
      <c r="L142" s="63">
        <v>12</v>
      </c>
      <c r="M142" s="113">
        <v>123.1</v>
      </c>
      <c r="N142" s="63">
        <v>11</v>
      </c>
      <c r="O142" s="113">
        <v>85.41</v>
      </c>
      <c r="P142" s="63">
        <v>0</v>
      </c>
      <c r="Q142" s="113">
        <v>0</v>
      </c>
      <c r="R142" s="63">
        <f t="shared" si="6"/>
        <v>35</v>
      </c>
      <c r="S142" s="113">
        <f t="shared" si="6"/>
        <v>284.05999999999995</v>
      </c>
    </row>
    <row r="143" spans="1:19" x14ac:dyDescent="0.25">
      <c r="A143" s="414"/>
      <c r="B143" s="278"/>
      <c r="C143" s="417"/>
      <c r="D143" s="278"/>
      <c r="E143" s="417"/>
      <c r="F143" s="287"/>
      <c r="G143" s="112" t="s">
        <v>89</v>
      </c>
      <c r="H143" s="63">
        <v>0</v>
      </c>
      <c r="I143" s="113">
        <v>0</v>
      </c>
      <c r="J143" s="63">
        <v>2</v>
      </c>
      <c r="K143" s="113">
        <v>5.45</v>
      </c>
      <c r="L143" s="63">
        <v>3</v>
      </c>
      <c r="M143" s="113">
        <v>30.63</v>
      </c>
      <c r="N143" s="63">
        <v>31</v>
      </c>
      <c r="O143" s="113">
        <v>442.98</v>
      </c>
      <c r="P143" s="63">
        <v>0</v>
      </c>
      <c r="Q143" s="113">
        <v>0</v>
      </c>
      <c r="R143" s="63">
        <f t="shared" si="6"/>
        <v>36</v>
      </c>
      <c r="S143" s="113">
        <f t="shared" si="6"/>
        <v>479.06</v>
      </c>
    </row>
    <row r="144" spans="1:19" x14ac:dyDescent="0.25">
      <c r="A144" s="414"/>
      <c r="B144" s="278"/>
      <c r="C144" s="417"/>
      <c r="D144" s="278"/>
      <c r="E144" s="417"/>
      <c r="F144" s="287"/>
      <c r="G144" s="112" t="s">
        <v>88</v>
      </c>
      <c r="H144" s="63">
        <v>2</v>
      </c>
      <c r="I144" s="113">
        <v>0.57999999999999996</v>
      </c>
      <c r="J144" s="63">
        <v>2</v>
      </c>
      <c r="K144" s="113">
        <v>0.43</v>
      </c>
      <c r="L144" s="63">
        <v>0</v>
      </c>
      <c r="M144" s="113">
        <v>0</v>
      </c>
      <c r="N144" s="63">
        <v>2</v>
      </c>
      <c r="O144" s="113">
        <v>24.59</v>
      </c>
      <c r="P144" s="63">
        <v>0</v>
      </c>
      <c r="Q144" s="113">
        <v>0</v>
      </c>
      <c r="R144" s="63">
        <f t="shared" si="6"/>
        <v>6</v>
      </c>
      <c r="S144" s="113">
        <f t="shared" si="6"/>
        <v>25.6</v>
      </c>
    </row>
    <row r="145" spans="1:19" x14ac:dyDescent="0.25">
      <c r="A145" s="414"/>
      <c r="B145" s="278"/>
      <c r="C145" s="417"/>
      <c r="D145" s="278"/>
      <c r="E145" s="417"/>
      <c r="F145" s="287"/>
      <c r="G145" s="112" t="s">
        <v>125</v>
      </c>
      <c r="H145" s="63">
        <v>1</v>
      </c>
      <c r="I145" s="113">
        <v>0.11</v>
      </c>
      <c r="J145" s="63">
        <v>1</v>
      </c>
      <c r="K145" s="113">
        <v>7.38</v>
      </c>
      <c r="L145" s="63">
        <v>0</v>
      </c>
      <c r="M145" s="113">
        <v>0</v>
      </c>
      <c r="N145" s="63">
        <v>14</v>
      </c>
      <c r="O145" s="113">
        <v>616.87</v>
      </c>
      <c r="P145" s="63">
        <v>0</v>
      </c>
      <c r="Q145" s="113">
        <v>0</v>
      </c>
      <c r="R145" s="63">
        <f t="shared" si="6"/>
        <v>16</v>
      </c>
      <c r="S145" s="113">
        <f t="shared" si="6"/>
        <v>624.36</v>
      </c>
    </row>
    <row r="146" spans="1:19" ht="15.75" thickBot="1" x14ac:dyDescent="0.3">
      <c r="A146" s="414"/>
      <c r="B146" s="278"/>
      <c r="C146" s="417"/>
      <c r="D146" s="278"/>
      <c r="E146" s="417"/>
      <c r="F146" s="287"/>
      <c r="G146" s="112" t="s">
        <v>87</v>
      </c>
      <c r="H146" s="63">
        <v>0</v>
      </c>
      <c r="I146" s="113">
        <v>0</v>
      </c>
      <c r="J146" s="63">
        <v>1</v>
      </c>
      <c r="K146" s="113">
        <v>0.11</v>
      </c>
      <c r="L146" s="63">
        <v>1</v>
      </c>
      <c r="M146" s="113">
        <v>1.0900000000000001</v>
      </c>
      <c r="N146" s="63">
        <v>2</v>
      </c>
      <c r="O146" s="113">
        <v>14.59</v>
      </c>
      <c r="P146" s="63">
        <v>0</v>
      </c>
      <c r="Q146" s="113">
        <v>0</v>
      </c>
      <c r="R146" s="63">
        <f t="shared" si="6"/>
        <v>4</v>
      </c>
      <c r="S146" s="113">
        <f t="shared" si="6"/>
        <v>15.79</v>
      </c>
    </row>
    <row r="147" spans="1:19" ht="15.75" thickTop="1" x14ac:dyDescent="0.25">
      <c r="A147" s="414"/>
      <c r="B147" s="278"/>
      <c r="C147" s="417"/>
      <c r="D147" s="278"/>
      <c r="E147" s="425"/>
      <c r="F147" s="287"/>
      <c r="G147" s="80" t="s">
        <v>86</v>
      </c>
      <c r="H147" s="114">
        <v>14</v>
      </c>
      <c r="I147" s="115">
        <v>20.239999999999998</v>
      </c>
      <c r="J147" s="114">
        <v>154</v>
      </c>
      <c r="K147" s="115">
        <v>1104.02</v>
      </c>
      <c r="L147" s="114">
        <v>50</v>
      </c>
      <c r="M147" s="115">
        <v>575.68999999999994</v>
      </c>
      <c r="N147" s="114">
        <v>309</v>
      </c>
      <c r="O147" s="115">
        <v>4936.9400000000005</v>
      </c>
      <c r="P147" s="114">
        <v>0</v>
      </c>
      <c r="Q147" s="115">
        <v>0</v>
      </c>
      <c r="R147" s="114">
        <f t="shared" si="6"/>
        <v>527</v>
      </c>
      <c r="S147" s="115">
        <f>SUM(S135:S146)</f>
        <v>6636.89</v>
      </c>
    </row>
    <row r="148" spans="1:19" ht="15" customHeight="1" x14ac:dyDescent="0.25">
      <c r="A148" s="414"/>
      <c r="B148" s="278"/>
      <c r="C148" s="417"/>
      <c r="D148" s="278"/>
      <c r="E148" s="424" t="s">
        <v>85</v>
      </c>
      <c r="F148" s="287"/>
      <c r="G148" s="112" t="s">
        <v>84</v>
      </c>
      <c r="H148" s="63">
        <v>0</v>
      </c>
      <c r="I148" s="113">
        <v>0</v>
      </c>
      <c r="J148" s="63">
        <v>0</v>
      </c>
      <c r="K148" s="113">
        <v>0</v>
      </c>
      <c r="L148" s="63">
        <v>6</v>
      </c>
      <c r="M148" s="113">
        <v>158.44999999999999</v>
      </c>
      <c r="N148" s="63">
        <v>1</v>
      </c>
      <c r="O148" s="113">
        <v>9.3699999999999992</v>
      </c>
      <c r="P148" s="63">
        <v>0</v>
      </c>
      <c r="Q148" s="113">
        <v>0</v>
      </c>
      <c r="R148" s="63">
        <f t="shared" si="6"/>
        <v>7</v>
      </c>
      <c r="S148" s="113">
        <f t="shared" si="6"/>
        <v>167.82</v>
      </c>
    </row>
    <row r="149" spans="1:19" x14ac:dyDescent="0.25">
      <c r="A149" s="414"/>
      <c r="B149" s="278"/>
      <c r="C149" s="417"/>
      <c r="D149" s="278"/>
      <c r="E149" s="417"/>
      <c r="F149" s="287"/>
      <c r="G149" s="112" t="s">
        <v>83</v>
      </c>
      <c r="H149" s="63">
        <v>0</v>
      </c>
      <c r="I149" s="113">
        <v>0</v>
      </c>
      <c r="J149" s="63">
        <v>0</v>
      </c>
      <c r="K149" s="113">
        <v>0</v>
      </c>
      <c r="L149" s="63">
        <v>3</v>
      </c>
      <c r="M149" s="113">
        <v>73.92</v>
      </c>
      <c r="N149" s="63">
        <v>19</v>
      </c>
      <c r="O149" s="113">
        <v>644</v>
      </c>
      <c r="P149" s="63">
        <v>0</v>
      </c>
      <c r="Q149" s="113">
        <v>0</v>
      </c>
      <c r="R149" s="63">
        <f t="shared" si="6"/>
        <v>22</v>
      </c>
      <c r="S149" s="113">
        <f t="shared" si="6"/>
        <v>717.92</v>
      </c>
    </row>
    <row r="150" spans="1:19" x14ac:dyDescent="0.25">
      <c r="A150" s="414"/>
      <c r="B150" s="278"/>
      <c r="C150" s="417"/>
      <c r="D150" s="278"/>
      <c r="E150" s="417"/>
      <c r="F150" s="287"/>
      <c r="G150" s="112" t="s">
        <v>82</v>
      </c>
      <c r="H150" s="63">
        <v>1</v>
      </c>
      <c r="I150" s="113">
        <v>0.38</v>
      </c>
      <c r="J150" s="63">
        <v>0</v>
      </c>
      <c r="K150" s="113">
        <v>0</v>
      </c>
      <c r="L150" s="63">
        <v>12</v>
      </c>
      <c r="M150" s="113">
        <v>196.91</v>
      </c>
      <c r="N150" s="63">
        <v>62</v>
      </c>
      <c r="O150" s="113">
        <v>1688.85</v>
      </c>
      <c r="P150" s="63">
        <v>0</v>
      </c>
      <c r="Q150" s="113">
        <v>0</v>
      </c>
      <c r="R150" s="63">
        <f t="shared" si="6"/>
        <v>75</v>
      </c>
      <c r="S150" s="113">
        <f t="shared" si="6"/>
        <v>1886.1399999999999</v>
      </c>
    </row>
    <row r="151" spans="1:19" x14ac:dyDescent="0.25">
      <c r="A151" s="414"/>
      <c r="B151" s="278"/>
      <c r="C151" s="417"/>
      <c r="D151" s="278"/>
      <c r="E151" s="417"/>
      <c r="F151" s="287"/>
      <c r="G151" s="112" t="s">
        <v>81</v>
      </c>
      <c r="H151" s="63">
        <v>0</v>
      </c>
      <c r="I151" s="113">
        <v>0</v>
      </c>
      <c r="J151" s="63">
        <v>0</v>
      </c>
      <c r="K151" s="113">
        <v>0</v>
      </c>
      <c r="L151" s="63">
        <v>0</v>
      </c>
      <c r="M151" s="113">
        <v>0</v>
      </c>
      <c r="N151" s="63">
        <v>0</v>
      </c>
      <c r="O151" s="113">
        <v>0</v>
      </c>
      <c r="P151" s="63">
        <v>0</v>
      </c>
      <c r="Q151" s="113">
        <v>0</v>
      </c>
      <c r="R151" s="63">
        <f t="shared" si="6"/>
        <v>0</v>
      </c>
      <c r="S151" s="113">
        <f t="shared" si="6"/>
        <v>0</v>
      </c>
    </row>
    <row r="152" spans="1:19" x14ac:dyDescent="0.25">
      <c r="A152" s="414"/>
      <c r="B152" s="278"/>
      <c r="C152" s="417"/>
      <c r="D152" s="278"/>
      <c r="E152" s="417"/>
      <c r="F152" s="287"/>
      <c r="G152" s="112" t="s">
        <v>80</v>
      </c>
      <c r="H152" s="63">
        <v>0</v>
      </c>
      <c r="I152" s="113">
        <v>0</v>
      </c>
      <c r="J152" s="63">
        <v>0</v>
      </c>
      <c r="K152" s="113">
        <v>0</v>
      </c>
      <c r="L152" s="63">
        <v>1</v>
      </c>
      <c r="M152" s="113">
        <v>9.41</v>
      </c>
      <c r="N152" s="63">
        <v>0</v>
      </c>
      <c r="O152" s="113">
        <v>0</v>
      </c>
      <c r="P152" s="63">
        <v>0</v>
      </c>
      <c r="Q152" s="113">
        <v>0</v>
      </c>
      <c r="R152" s="63">
        <f t="shared" si="6"/>
        <v>1</v>
      </c>
      <c r="S152" s="113">
        <f t="shared" si="6"/>
        <v>9.41</v>
      </c>
    </row>
    <row r="153" spans="1:19" ht="15.75" thickBot="1" x14ac:dyDescent="0.3">
      <c r="A153" s="414"/>
      <c r="B153" s="278"/>
      <c r="C153" s="417"/>
      <c r="D153" s="278"/>
      <c r="E153" s="417"/>
      <c r="F153" s="287"/>
      <c r="G153" s="112" t="s">
        <v>79</v>
      </c>
      <c r="H153" s="63">
        <v>0</v>
      </c>
      <c r="I153" s="113">
        <v>0</v>
      </c>
      <c r="J153" s="63">
        <v>0</v>
      </c>
      <c r="K153" s="113">
        <v>0</v>
      </c>
      <c r="L153" s="63">
        <v>0</v>
      </c>
      <c r="M153" s="113">
        <v>0</v>
      </c>
      <c r="N153" s="63">
        <v>0</v>
      </c>
      <c r="O153" s="113">
        <v>0</v>
      </c>
      <c r="P153" s="63">
        <v>0</v>
      </c>
      <c r="Q153" s="113">
        <v>0</v>
      </c>
      <c r="R153" s="63">
        <f t="shared" si="6"/>
        <v>0</v>
      </c>
      <c r="S153" s="113">
        <f t="shared" si="6"/>
        <v>0</v>
      </c>
    </row>
    <row r="154" spans="1:19" ht="15.75" thickTop="1" x14ac:dyDescent="0.25">
      <c r="A154" s="414"/>
      <c r="B154" s="278"/>
      <c r="C154" s="417"/>
      <c r="D154" s="278"/>
      <c r="E154" s="425"/>
      <c r="F154" s="287"/>
      <c r="G154" s="80" t="s">
        <v>78</v>
      </c>
      <c r="H154" s="114">
        <v>1</v>
      </c>
      <c r="I154" s="115">
        <v>0.38</v>
      </c>
      <c r="J154" s="114">
        <v>0</v>
      </c>
      <c r="K154" s="115">
        <v>0</v>
      </c>
      <c r="L154" s="114">
        <v>21</v>
      </c>
      <c r="M154" s="115">
        <v>438.69</v>
      </c>
      <c r="N154" s="114">
        <v>78</v>
      </c>
      <c r="O154" s="115">
        <v>2342.2199999999998</v>
      </c>
      <c r="P154" s="114">
        <v>0</v>
      </c>
      <c r="Q154" s="115">
        <v>0</v>
      </c>
      <c r="R154" s="114">
        <f t="shared" si="6"/>
        <v>100</v>
      </c>
      <c r="S154" s="115">
        <f>SUM(S148:S153)</f>
        <v>2781.29</v>
      </c>
    </row>
    <row r="155" spans="1:19" ht="15.75" thickBot="1" x14ac:dyDescent="0.3">
      <c r="A155" s="414"/>
      <c r="B155" s="278"/>
      <c r="C155" s="417"/>
      <c r="D155" s="278"/>
      <c r="E155" s="424" t="s">
        <v>77</v>
      </c>
      <c r="F155" s="287"/>
      <c r="G155" s="112" t="s">
        <v>76</v>
      </c>
      <c r="H155" s="63">
        <v>170</v>
      </c>
      <c r="I155" s="113">
        <v>218.53</v>
      </c>
      <c r="J155" s="63">
        <v>113</v>
      </c>
      <c r="K155" s="113">
        <v>291.07</v>
      </c>
      <c r="L155" s="63">
        <v>224</v>
      </c>
      <c r="M155" s="113">
        <v>601.91</v>
      </c>
      <c r="N155" s="63">
        <v>228</v>
      </c>
      <c r="O155" s="113">
        <v>2103.0100000000002</v>
      </c>
      <c r="P155" s="63">
        <v>9</v>
      </c>
      <c r="Q155" s="113">
        <v>11.59</v>
      </c>
      <c r="R155" s="63">
        <f t="shared" si="6"/>
        <v>744</v>
      </c>
      <c r="S155" s="113">
        <f>+I155+K155+M155+O155+Q155</f>
        <v>3226.1100000000006</v>
      </c>
    </row>
    <row r="156" spans="1:19" ht="15.75" thickTop="1" x14ac:dyDescent="0.25">
      <c r="A156" s="414"/>
      <c r="B156" s="278"/>
      <c r="C156" s="417"/>
      <c r="D156" s="278"/>
      <c r="E156" s="417"/>
      <c r="F156" s="287"/>
      <c r="G156" s="80" t="s">
        <v>508</v>
      </c>
      <c r="H156" s="114">
        <v>170</v>
      </c>
      <c r="I156" s="115">
        <v>218.53</v>
      </c>
      <c r="J156" s="114">
        <v>113</v>
      </c>
      <c r="K156" s="115">
        <v>291.07</v>
      </c>
      <c r="L156" s="114">
        <v>224</v>
      </c>
      <c r="M156" s="115">
        <v>601.91</v>
      </c>
      <c r="N156" s="114">
        <v>228</v>
      </c>
      <c r="O156" s="115">
        <v>2103.0100000000002</v>
      </c>
      <c r="P156" s="114">
        <v>9</v>
      </c>
      <c r="Q156" s="115">
        <v>11.59</v>
      </c>
      <c r="R156" s="114">
        <f t="shared" si="6"/>
        <v>744</v>
      </c>
      <c r="S156" s="115">
        <f>SUM(S155)</f>
        <v>3226.1100000000006</v>
      </c>
    </row>
    <row r="157" spans="1:19" x14ac:dyDescent="0.25">
      <c r="A157" s="414"/>
      <c r="B157" s="278"/>
      <c r="C157" s="417"/>
      <c r="D157" s="278"/>
      <c r="E157" s="424" t="s">
        <v>74</v>
      </c>
      <c r="F157" s="287"/>
      <c r="G157" s="112" t="s">
        <v>73</v>
      </c>
      <c r="H157" s="63">
        <v>0</v>
      </c>
      <c r="I157" s="113">
        <v>0</v>
      </c>
      <c r="J157" s="63">
        <v>0</v>
      </c>
      <c r="K157" s="113">
        <v>0</v>
      </c>
      <c r="L157" s="63">
        <v>0</v>
      </c>
      <c r="M157" s="113">
        <v>0</v>
      </c>
      <c r="N157" s="63">
        <v>0</v>
      </c>
      <c r="O157" s="113">
        <v>0</v>
      </c>
      <c r="P157" s="63">
        <v>0</v>
      </c>
      <c r="Q157" s="113">
        <v>0</v>
      </c>
      <c r="R157" s="63">
        <f t="shared" si="6"/>
        <v>0</v>
      </c>
      <c r="S157" s="113">
        <f t="shared" ref="S157:S162" si="7">+I157+K157+M157+O157+Q157</f>
        <v>0</v>
      </c>
    </row>
    <row r="158" spans="1:19" x14ac:dyDescent="0.25">
      <c r="A158" s="414"/>
      <c r="B158" s="278"/>
      <c r="C158" s="417"/>
      <c r="D158" s="278"/>
      <c r="E158" s="417"/>
      <c r="F158" s="287"/>
      <c r="G158" s="112" t="s">
        <v>647</v>
      </c>
      <c r="H158" s="63">
        <v>0</v>
      </c>
      <c r="I158" s="113">
        <v>0</v>
      </c>
      <c r="J158" s="63">
        <v>0</v>
      </c>
      <c r="K158" s="113">
        <v>0</v>
      </c>
      <c r="L158" s="63">
        <v>0</v>
      </c>
      <c r="M158" s="113">
        <v>0</v>
      </c>
      <c r="N158" s="63">
        <v>0</v>
      </c>
      <c r="O158" s="113">
        <v>0</v>
      </c>
      <c r="P158" s="63">
        <v>0</v>
      </c>
      <c r="Q158" s="113">
        <v>0</v>
      </c>
      <c r="R158" s="63">
        <f t="shared" ref="R158" si="8">+H158+J158+L158+N158+P158</f>
        <v>0</v>
      </c>
      <c r="S158" s="113">
        <f t="shared" si="7"/>
        <v>0</v>
      </c>
    </row>
    <row r="159" spans="1:19" x14ac:dyDescent="0.25">
      <c r="A159" s="414"/>
      <c r="B159" s="278"/>
      <c r="C159" s="417"/>
      <c r="D159" s="278"/>
      <c r="E159" s="417"/>
      <c r="F159" s="287"/>
      <c r="G159" s="112" t="s">
        <v>72</v>
      </c>
      <c r="H159" s="63">
        <v>0</v>
      </c>
      <c r="I159" s="113">
        <v>0</v>
      </c>
      <c r="J159" s="63">
        <v>0</v>
      </c>
      <c r="K159" s="113">
        <v>0</v>
      </c>
      <c r="L159" s="63">
        <v>0</v>
      </c>
      <c r="M159" s="113">
        <v>0</v>
      </c>
      <c r="N159" s="63">
        <v>0</v>
      </c>
      <c r="O159" s="113">
        <v>0</v>
      </c>
      <c r="P159" s="63">
        <v>0</v>
      </c>
      <c r="Q159" s="113">
        <v>0</v>
      </c>
      <c r="R159" s="63">
        <f t="shared" si="6"/>
        <v>0</v>
      </c>
      <c r="S159" s="113">
        <f t="shared" si="7"/>
        <v>0</v>
      </c>
    </row>
    <row r="160" spans="1:19" x14ac:dyDescent="0.25">
      <c r="A160" s="414"/>
      <c r="B160" s="278"/>
      <c r="C160" s="417"/>
      <c r="D160" s="278"/>
      <c r="E160" s="417"/>
      <c r="F160" s="287"/>
      <c r="G160" s="112" t="s">
        <v>71</v>
      </c>
      <c r="H160" s="63">
        <v>0</v>
      </c>
      <c r="I160" s="113">
        <v>0</v>
      </c>
      <c r="J160" s="63">
        <v>0</v>
      </c>
      <c r="K160" s="113">
        <v>0</v>
      </c>
      <c r="L160" s="63">
        <v>5</v>
      </c>
      <c r="M160" s="113">
        <v>22.88</v>
      </c>
      <c r="N160" s="63">
        <v>1</v>
      </c>
      <c r="O160" s="113">
        <v>1.02</v>
      </c>
      <c r="P160" s="63">
        <v>0</v>
      </c>
      <c r="Q160" s="113">
        <v>0</v>
      </c>
      <c r="R160" s="63">
        <f t="shared" ref="R160:S192" si="9">+H160+J160+L160+N160+P160</f>
        <v>6</v>
      </c>
      <c r="S160" s="113">
        <f t="shared" si="7"/>
        <v>23.9</v>
      </c>
    </row>
    <row r="161" spans="1:19" x14ac:dyDescent="0.25">
      <c r="A161" s="414"/>
      <c r="B161" s="278"/>
      <c r="C161" s="417"/>
      <c r="D161" s="278"/>
      <c r="E161" s="417"/>
      <c r="F161" s="287"/>
      <c r="G161" s="112" t="s">
        <v>70</v>
      </c>
      <c r="H161" s="63">
        <v>0</v>
      </c>
      <c r="I161" s="113">
        <v>0</v>
      </c>
      <c r="J161" s="63">
        <v>0</v>
      </c>
      <c r="K161" s="113">
        <v>0</v>
      </c>
      <c r="L161" s="63">
        <v>0</v>
      </c>
      <c r="M161" s="113">
        <v>0</v>
      </c>
      <c r="N161" s="63">
        <v>0</v>
      </c>
      <c r="O161" s="113">
        <v>0</v>
      </c>
      <c r="P161" s="63">
        <v>0</v>
      </c>
      <c r="Q161" s="113">
        <v>0</v>
      </c>
      <c r="R161" s="63">
        <f t="shared" si="9"/>
        <v>0</v>
      </c>
      <c r="S161" s="113">
        <f t="shared" si="7"/>
        <v>0</v>
      </c>
    </row>
    <row r="162" spans="1:19" ht="15.75" thickBot="1" x14ac:dyDescent="0.3">
      <c r="A162" s="414"/>
      <c r="B162" s="278"/>
      <c r="C162" s="417"/>
      <c r="D162" s="278"/>
      <c r="E162" s="417"/>
      <c r="F162" s="287"/>
      <c r="G162" s="112" t="s">
        <v>74</v>
      </c>
      <c r="H162" s="63">
        <v>0</v>
      </c>
      <c r="I162" s="113">
        <v>0</v>
      </c>
      <c r="J162" s="63">
        <v>0</v>
      </c>
      <c r="K162" s="113">
        <v>0</v>
      </c>
      <c r="L162" s="63">
        <v>0</v>
      </c>
      <c r="M162" s="113">
        <v>0</v>
      </c>
      <c r="N162" s="63">
        <v>0</v>
      </c>
      <c r="O162" s="113">
        <v>0</v>
      </c>
      <c r="P162" s="63">
        <v>0</v>
      </c>
      <c r="Q162" s="113">
        <v>0</v>
      </c>
      <c r="R162" s="63">
        <f t="shared" ref="R162" si="10">+H162+J162+L162+N162+P162</f>
        <v>0</v>
      </c>
      <c r="S162" s="113">
        <f t="shared" si="7"/>
        <v>0</v>
      </c>
    </row>
    <row r="163" spans="1:19" ht="16.5" thickTop="1" thickBot="1" x14ac:dyDescent="0.3">
      <c r="A163" s="414"/>
      <c r="B163" s="278"/>
      <c r="C163" s="417"/>
      <c r="D163" s="278"/>
      <c r="E163" s="419"/>
      <c r="F163" s="287"/>
      <c r="G163" s="80" t="s">
        <v>69</v>
      </c>
      <c r="H163" s="114">
        <v>0</v>
      </c>
      <c r="I163" s="115">
        <v>0</v>
      </c>
      <c r="J163" s="114">
        <v>0</v>
      </c>
      <c r="K163" s="115">
        <v>0</v>
      </c>
      <c r="L163" s="114">
        <v>5</v>
      </c>
      <c r="M163" s="115">
        <v>22.88</v>
      </c>
      <c r="N163" s="114">
        <v>1</v>
      </c>
      <c r="O163" s="115">
        <v>1.02</v>
      </c>
      <c r="P163" s="114">
        <v>0</v>
      </c>
      <c r="Q163" s="115">
        <v>0</v>
      </c>
      <c r="R163" s="114">
        <f t="shared" si="9"/>
        <v>6</v>
      </c>
      <c r="S163" s="115">
        <f>SUM(S157:S162)</f>
        <v>23.9</v>
      </c>
    </row>
    <row r="164" spans="1:19" ht="15" customHeight="1" thickTop="1" thickBot="1" x14ac:dyDescent="0.3">
      <c r="A164" s="414"/>
      <c r="B164" s="278"/>
      <c r="C164" s="418"/>
      <c r="D164" s="278"/>
      <c r="E164" s="420" t="s">
        <v>68</v>
      </c>
      <c r="F164" s="420"/>
      <c r="G164" s="420"/>
      <c r="H164" s="116">
        <v>448</v>
      </c>
      <c r="I164" s="115">
        <v>1966.97</v>
      </c>
      <c r="J164" s="116">
        <v>638</v>
      </c>
      <c r="K164" s="115">
        <v>13708.96</v>
      </c>
      <c r="L164" s="116">
        <v>646</v>
      </c>
      <c r="M164" s="115">
        <v>28555.17</v>
      </c>
      <c r="N164" s="116">
        <v>1346</v>
      </c>
      <c r="O164" s="115">
        <v>99888.41</v>
      </c>
      <c r="P164" s="116">
        <v>15</v>
      </c>
      <c r="Q164" s="115">
        <v>239.59</v>
      </c>
      <c r="R164" s="116">
        <f t="shared" si="9"/>
        <v>3093</v>
      </c>
      <c r="S164" s="115">
        <f>+S163+S156+S154+S147+S134+S103+S95+S93</f>
        <v>144359.1</v>
      </c>
    </row>
    <row r="165" spans="1:19" ht="15" customHeight="1" thickTop="1" thickBot="1" x14ac:dyDescent="0.3">
      <c r="A165" s="415"/>
      <c r="B165" s="278"/>
      <c r="C165" s="421" t="s">
        <v>67</v>
      </c>
      <c r="D165" s="421"/>
      <c r="E165" s="421"/>
      <c r="F165" s="421"/>
      <c r="G165" s="421"/>
      <c r="H165" s="117">
        <v>4686</v>
      </c>
      <c r="I165" s="118">
        <v>44215.76</v>
      </c>
      <c r="J165" s="117">
        <v>1538</v>
      </c>
      <c r="K165" s="118">
        <v>36766.879999999997</v>
      </c>
      <c r="L165" s="117">
        <v>1364</v>
      </c>
      <c r="M165" s="118">
        <v>66555.11</v>
      </c>
      <c r="N165" s="117">
        <v>2311</v>
      </c>
      <c r="O165" s="118">
        <v>379487.38</v>
      </c>
      <c r="P165" s="117">
        <v>285</v>
      </c>
      <c r="Q165" s="118">
        <v>5838.55</v>
      </c>
      <c r="R165" s="117">
        <f t="shared" si="9"/>
        <v>10184</v>
      </c>
      <c r="S165" s="118">
        <f>+S164+S82</f>
        <v>532863.67999999993</v>
      </c>
    </row>
    <row r="166" spans="1:19" ht="15" customHeight="1" thickTop="1" x14ac:dyDescent="0.25">
      <c r="A166" s="413" t="s">
        <v>51</v>
      </c>
      <c r="B166" s="278"/>
      <c r="C166" s="416" t="s">
        <v>50</v>
      </c>
      <c r="D166" s="278"/>
      <c r="E166" s="416" t="s">
        <v>66</v>
      </c>
      <c r="F166" s="287"/>
      <c r="G166" s="112" t="s">
        <v>65</v>
      </c>
      <c r="H166" s="63">
        <v>0</v>
      </c>
      <c r="I166" s="113">
        <v>0</v>
      </c>
      <c r="J166" s="63">
        <v>0</v>
      </c>
      <c r="K166" s="113">
        <v>0</v>
      </c>
      <c r="L166" s="63">
        <v>0</v>
      </c>
      <c r="M166" s="113">
        <v>0</v>
      </c>
      <c r="N166" s="63">
        <v>0</v>
      </c>
      <c r="O166" s="113">
        <v>0</v>
      </c>
      <c r="P166" s="63">
        <v>0</v>
      </c>
      <c r="Q166" s="113">
        <v>0</v>
      </c>
      <c r="R166" s="63">
        <f t="shared" si="9"/>
        <v>0</v>
      </c>
      <c r="S166" s="113">
        <f t="shared" si="9"/>
        <v>0</v>
      </c>
    </row>
    <row r="167" spans="1:19" x14ac:dyDescent="0.25">
      <c r="A167" s="414"/>
      <c r="B167" s="278"/>
      <c r="C167" s="417"/>
      <c r="D167" s="278"/>
      <c r="E167" s="417"/>
      <c r="F167" s="287"/>
      <c r="G167" s="112" t="s">
        <v>64</v>
      </c>
      <c r="H167" s="63">
        <v>0</v>
      </c>
      <c r="I167" s="113">
        <v>0</v>
      </c>
      <c r="J167" s="63">
        <v>0</v>
      </c>
      <c r="K167" s="113">
        <v>0</v>
      </c>
      <c r="L167" s="63">
        <v>0</v>
      </c>
      <c r="M167" s="113">
        <v>0</v>
      </c>
      <c r="N167" s="63">
        <v>0</v>
      </c>
      <c r="O167" s="113">
        <v>0</v>
      </c>
      <c r="P167" s="63">
        <v>0</v>
      </c>
      <c r="Q167" s="113">
        <v>0</v>
      </c>
      <c r="R167" s="63">
        <f t="shared" si="9"/>
        <v>0</v>
      </c>
      <c r="S167" s="113">
        <f t="shared" si="9"/>
        <v>0</v>
      </c>
    </row>
    <row r="168" spans="1:19" x14ac:dyDescent="0.25">
      <c r="A168" s="414"/>
      <c r="B168" s="278"/>
      <c r="C168" s="417"/>
      <c r="D168" s="278"/>
      <c r="E168" s="417"/>
      <c r="F168" s="287"/>
      <c r="G168" s="112" t="s">
        <v>63</v>
      </c>
      <c r="H168" s="63">
        <v>0</v>
      </c>
      <c r="I168" s="113">
        <v>0</v>
      </c>
      <c r="J168" s="63">
        <v>0</v>
      </c>
      <c r="K168" s="113">
        <v>0</v>
      </c>
      <c r="L168" s="63">
        <v>0</v>
      </c>
      <c r="M168" s="113">
        <v>0</v>
      </c>
      <c r="N168" s="63">
        <v>0</v>
      </c>
      <c r="O168" s="113">
        <v>0</v>
      </c>
      <c r="P168" s="63">
        <v>0</v>
      </c>
      <c r="Q168" s="113">
        <v>0</v>
      </c>
      <c r="R168" s="63">
        <f t="shared" si="9"/>
        <v>0</v>
      </c>
      <c r="S168" s="113">
        <f t="shared" si="9"/>
        <v>0</v>
      </c>
    </row>
    <row r="169" spans="1:19" x14ac:dyDescent="0.25">
      <c r="A169" s="414"/>
      <c r="B169" s="278"/>
      <c r="C169" s="417"/>
      <c r="D169" s="278"/>
      <c r="E169" s="417"/>
      <c r="F169" s="287"/>
      <c r="G169" s="112" t="s">
        <v>62</v>
      </c>
      <c r="H169" s="63">
        <v>0</v>
      </c>
      <c r="I169" s="113">
        <v>0</v>
      </c>
      <c r="J169" s="63">
        <v>0</v>
      </c>
      <c r="K169" s="113">
        <v>0</v>
      </c>
      <c r="L169" s="63">
        <v>0</v>
      </c>
      <c r="M169" s="113">
        <v>0</v>
      </c>
      <c r="N169" s="63">
        <v>0</v>
      </c>
      <c r="O169" s="113">
        <v>0</v>
      </c>
      <c r="P169" s="63">
        <v>0</v>
      </c>
      <c r="Q169" s="113">
        <v>0</v>
      </c>
      <c r="R169" s="63">
        <f t="shared" si="9"/>
        <v>0</v>
      </c>
      <c r="S169" s="113">
        <f t="shared" si="9"/>
        <v>0</v>
      </c>
    </row>
    <row r="170" spans="1:19" x14ac:dyDescent="0.25">
      <c r="A170" s="414"/>
      <c r="B170" s="278"/>
      <c r="C170" s="417"/>
      <c r="D170" s="278"/>
      <c r="E170" s="417"/>
      <c r="F170" s="287"/>
      <c r="G170" s="112" t="s">
        <v>61</v>
      </c>
      <c r="H170" s="63">
        <v>0</v>
      </c>
      <c r="I170" s="113">
        <v>0</v>
      </c>
      <c r="J170" s="63">
        <v>0</v>
      </c>
      <c r="K170" s="113">
        <v>0</v>
      </c>
      <c r="L170" s="63">
        <v>0</v>
      </c>
      <c r="M170" s="113">
        <v>0</v>
      </c>
      <c r="N170" s="63">
        <v>0</v>
      </c>
      <c r="O170" s="113">
        <v>0</v>
      </c>
      <c r="P170" s="63">
        <v>0</v>
      </c>
      <c r="Q170" s="113">
        <v>0</v>
      </c>
      <c r="R170" s="63">
        <f t="shared" si="9"/>
        <v>0</v>
      </c>
      <c r="S170" s="113">
        <f t="shared" si="9"/>
        <v>0</v>
      </c>
    </row>
    <row r="171" spans="1:19" x14ac:dyDescent="0.25">
      <c r="A171" s="414"/>
      <c r="B171" s="278"/>
      <c r="C171" s="417"/>
      <c r="D171" s="278"/>
      <c r="E171" s="417"/>
      <c r="F171" s="287"/>
      <c r="G171" s="112" t="s">
        <v>60</v>
      </c>
      <c r="H171" s="63">
        <v>0</v>
      </c>
      <c r="I171" s="113">
        <v>0</v>
      </c>
      <c r="J171" s="63">
        <v>0</v>
      </c>
      <c r="K171" s="113">
        <v>0</v>
      </c>
      <c r="L171" s="63">
        <v>0</v>
      </c>
      <c r="M171" s="113">
        <v>0</v>
      </c>
      <c r="N171" s="63">
        <v>0</v>
      </c>
      <c r="O171" s="113">
        <v>0</v>
      </c>
      <c r="P171" s="63">
        <v>0</v>
      </c>
      <c r="Q171" s="113">
        <v>0</v>
      </c>
      <c r="R171" s="63">
        <f t="shared" si="9"/>
        <v>0</v>
      </c>
      <c r="S171" s="113">
        <f t="shared" si="9"/>
        <v>0</v>
      </c>
    </row>
    <row r="172" spans="1:19" x14ac:dyDescent="0.25">
      <c r="A172" s="414"/>
      <c r="B172" s="278"/>
      <c r="C172" s="417"/>
      <c r="D172" s="278"/>
      <c r="E172" s="417"/>
      <c r="F172" s="287"/>
      <c r="G172" s="112" t="s">
        <v>59</v>
      </c>
      <c r="H172" s="63">
        <v>0</v>
      </c>
      <c r="I172" s="113">
        <v>0</v>
      </c>
      <c r="J172" s="63">
        <v>0</v>
      </c>
      <c r="K172" s="113">
        <v>0</v>
      </c>
      <c r="L172" s="63">
        <v>0</v>
      </c>
      <c r="M172" s="113">
        <v>0</v>
      </c>
      <c r="N172" s="63">
        <v>0</v>
      </c>
      <c r="O172" s="113">
        <v>0</v>
      </c>
      <c r="P172" s="63">
        <v>0</v>
      </c>
      <c r="Q172" s="113">
        <v>0</v>
      </c>
      <c r="R172" s="63">
        <f t="shared" si="9"/>
        <v>0</v>
      </c>
      <c r="S172" s="113">
        <f t="shared" si="9"/>
        <v>0</v>
      </c>
    </row>
    <row r="173" spans="1:19" x14ac:dyDescent="0.25">
      <c r="A173" s="414"/>
      <c r="B173" s="278"/>
      <c r="C173" s="417"/>
      <c r="D173" s="278"/>
      <c r="E173" s="417"/>
      <c r="F173" s="287"/>
      <c r="G173" s="112" t="s">
        <v>58</v>
      </c>
      <c r="H173" s="63">
        <v>0</v>
      </c>
      <c r="I173" s="113">
        <v>0</v>
      </c>
      <c r="J173" s="63">
        <v>0</v>
      </c>
      <c r="K173" s="113">
        <v>0</v>
      </c>
      <c r="L173" s="63">
        <v>0</v>
      </c>
      <c r="M173" s="113">
        <v>0</v>
      </c>
      <c r="N173" s="63">
        <v>0</v>
      </c>
      <c r="O173" s="113">
        <v>0</v>
      </c>
      <c r="P173" s="63">
        <v>0</v>
      </c>
      <c r="Q173" s="113">
        <v>0</v>
      </c>
      <c r="R173" s="63">
        <f t="shared" si="9"/>
        <v>0</v>
      </c>
      <c r="S173" s="113">
        <f t="shared" si="9"/>
        <v>0</v>
      </c>
    </row>
    <row r="174" spans="1:19" x14ac:dyDescent="0.25">
      <c r="A174" s="414"/>
      <c r="B174" s="278"/>
      <c r="C174" s="417"/>
      <c r="D174" s="278"/>
      <c r="E174" s="417"/>
      <c r="F174" s="287"/>
      <c r="G174" s="112" t="s">
        <v>57</v>
      </c>
      <c r="H174" s="63">
        <v>0</v>
      </c>
      <c r="I174" s="113">
        <v>0</v>
      </c>
      <c r="J174" s="63">
        <v>0</v>
      </c>
      <c r="K174" s="113">
        <v>0</v>
      </c>
      <c r="L174" s="63">
        <v>0</v>
      </c>
      <c r="M174" s="113">
        <v>0</v>
      </c>
      <c r="N174" s="63">
        <v>0</v>
      </c>
      <c r="O174" s="113">
        <v>0</v>
      </c>
      <c r="P174" s="63">
        <v>0</v>
      </c>
      <c r="Q174" s="113">
        <v>0</v>
      </c>
      <c r="R174" s="63">
        <f t="shared" si="9"/>
        <v>0</v>
      </c>
      <c r="S174" s="113">
        <f t="shared" si="9"/>
        <v>0</v>
      </c>
    </row>
    <row r="175" spans="1:19" x14ac:dyDescent="0.25">
      <c r="A175" s="414"/>
      <c r="B175" s="278"/>
      <c r="C175" s="417"/>
      <c r="D175" s="278"/>
      <c r="E175" s="417"/>
      <c r="F175" s="287"/>
      <c r="G175" s="112" t="s">
        <v>56</v>
      </c>
      <c r="H175" s="63">
        <v>0</v>
      </c>
      <c r="I175" s="113">
        <v>0</v>
      </c>
      <c r="J175" s="63">
        <v>0</v>
      </c>
      <c r="K175" s="113">
        <v>0</v>
      </c>
      <c r="L175" s="63">
        <v>0</v>
      </c>
      <c r="M175" s="113">
        <v>0</v>
      </c>
      <c r="N175" s="63">
        <v>0</v>
      </c>
      <c r="O175" s="113">
        <v>0</v>
      </c>
      <c r="P175" s="63">
        <v>0</v>
      </c>
      <c r="Q175" s="113">
        <v>0</v>
      </c>
      <c r="R175" s="63">
        <f t="shared" si="9"/>
        <v>0</v>
      </c>
      <c r="S175" s="113">
        <f t="shared" si="9"/>
        <v>0</v>
      </c>
    </row>
    <row r="176" spans="1:19" x14ac:dyDescent="0.25">
      <c r="A176" s="414"/>
      <c r="B176" s="278"/>
      <c r="C176" s="417"/>
      <c r="D176" s="278"/>
      <c r="E176" s="417"/>
      <c r="F176" s="287"/>
      <c r="G176" s="112" t="s">
        <v>55</v>
      </c>
      <c r="H176" s="63">
        <v>0</v>
      </c>
      <c r="I176" s="113">
        <v>0</v>
      </c>
      <c r="J176" s="63">
        <v>0</v>
      </c>
      <c r="K176" s="113">
        <v>0</v>
      </c>
      <c r="L176" s="63">
        <v>0</v>
      </c>
      <c r="M176" s="113">
        <v>0</v>
      </c>
      <c r="N176" s="63">
        <v>0</v>
      </c>
      <c r="O176" s="113">
        <v>0</v>
      </c>
      <c r="P176" s="63">
        <v>0</v>
      </c>
      <c r="Q176" s="113">
        <v>0</v>
      </c>
      <c r="R176" s="63">
        <f t="shared" si="9"/>
        <v>0</v>
      </c>
      <c r="S176" s="113">
        <f t="shared" si="9"/>
        <v>0</v>
      </c>
    </row>
    <row r="177" spans="1:19" x14ac:dyDescent="0.25">
      <c r="A177" s="414"/>
      <c r="B177" s="278"/>
      <c r="C177" s="417"/>
      <c r="D177" s="278"/>
      <c r="E177" s="417"/>
      <c r="F177" s="287"/>
      <c r="G177" s="112" t="s">
        <v>492</v>
      </c>
      <c r="H177" s="63">
        <v>0</v>
      </c>
      <c r="I177" s="113">
        <v>0</v>
      </c>
      <c r="J177" s="63">
        <v>0</v>
      </c>
      <c r="K177" s="113">
        <v>0</v>
      </c>
      <c r="L177" s="63">
        <v>0</v>
      </c>
      <c r="M177" s="113">
        <v>0</v>
      </c>
      <c r="N177" s="63">
        <v>0</v>
      </c>
      <c r="O177" s="113">
        <v>0</v>
      </c>
      <c r="P177" s="63">
        <v>0</v>
      </c>
      <c r="Q177" s="113">
        <v>0</v>
      </c>
      <c r="R177" s="63">
        <f t="shared" si="9"/>
        <v>0</v>
      </c>
      <c r="S177" s="113">
        <f t="shared" si="9"/>
        <v>0</v>
      </c>
    </row>
    <row r="178" spans="1:19" x14ac:dyDescent="0.25">
      <c r="A178" s="414"/>
      <c r="B178" s="278"/>
      <c r="C178" s="417"/>
      <c r="D178" s="278"/>
      <c r="E178" s="417"/>
      <c r="F178" s="287"/>
      <c r="G178" s="112" t="s">
        <v>54</v>
      </c>
      <c r="H178" s="63">
        <v>0</v>
      </c>
      <c r="I178" s="113">
        <v>0</v>
      </c>
      <c r="J178" s="63">
        <v>0</v>
      </c>
      <c r="K178" s="113">
        <v>0</v>
      </c>
      <c r="L178" s="63">
        <v>0</v>
      </c>
      <c r="M178" s="113">
        <v>0</v>
      </c>
      <c r="N178" s="63">
        <v>0</v>
      </c>
      <c r="O178" s="113">
        <v>0</v>
      </c>
      <c r="P178" s="63">
        <v>0</v>
      </c>
      <c r="Q178" s="113">
        <v>0</v>
      </c>
      <c r="R178" s="63">
        <f t="shared" si="9"/>
        <v>0</v>
      </c>
      <c r="S178" s="113">
        <f t="shared" si="9"/>
        <v>0</v>
      </c>
    </row>
    <row r="179" spans="1:19" ht="15.75" thickBot="1" x14ac:dyDescent="0.3">
      <c r="A179" s="414"/>
      <c r="B179" s="278"/>
      <c r="C179" s="417"/>
      <c r="D179" s="278"/>
      <c r="E179" s="417"/>
      <c r="F179" s="287"/>
      <c r="G179" s="112" t="s">
        <v>53</v>
      </c>
      <c r="H179" s="63">
        <v>0</v>
      </c>
      <c r="I179" s="113">
        <v>0</v>
      </c>
      <c r="J179" s="63">
        <v>0</v>
      </c>
      <c r="K179" s="113">
        <v>0</v>
      </c>
      <c r="L179" s="63">
        <v>0</v>
      </c>
      <c r="M179" s="113">
        <v>0</v>
      </c>
      <c r="N179" s="63">
        <v>0</v>
      </c>
      <c r="O179" s="113">
        <v>0</v>
      </c>
      <c r="P179" s="63">
        <v>0</v>
      </c>
      <c r="Q179" s="113">
        <v>0</v>
      </c>
      <c r="R179" s="63">
        <f t="shared" si="9"/>
        <v>0</v>
      </c>
      <c r="S179" s="113">
        <f t="shared" si="9"/>
        <v>0</v>
      </c>
    </row>
    <row r="180" spans="1:19" ht="15.75" thickTop="1" x14ac:dyDescent="0.25">
      <c r="A180" s="414"/>
      <c r="B180" s="278"/>
      <c r="C180" s="417"/>
      <c r="D180" s="278"/>
      <c r="E180" s="425"/>
      <c r="F180" s="287"/>
      <c r="G180" s="80" t="s">
        <v>52</v>
      </c>
      <c r="H180" s="114">
        <v>0</v>
      </c>
      <c r="I180" s="115">
        <v>0</v>
      </c>
      <c r="J180" s="114">
        <v>0</v>
      </c>
      <c r="K180" s="115">
        <v>0</v>
      </c>
      <c r="L180" s="114">
        <v>0</v>
      </c>
      <c r="M180" s="115">
        <v>0</v>
      </c>
      <c r="N180" s="114">
        <v>0</v>
      </c>
      <c r="O180" s="115">
        <v>0</v>
      </c>
      <c r="P180" s="114">
        <v>0</v>
      </c>
      <c r="Q180" s="115">
        <v>0</v>
      </c>
      <c r="R180" s="114">
        <f t="shared" si="9"/>
        <v>0</v>
      </c>
      <c r="S180" s="115">
        <f>SUM(S166:S179)</f>
        <v>0</v>
      </c>
    </row>
    <row r="181" spans="1:19" ht="15" customHeight="1" x14ac:dyDescent="0.25">
      <c r="A181" s="414"/>
      <c r="B181" s="278"/>
      <c r="C181" s="417"/>
      <c r="D181" s="278"/>
      <c r="E181" s="424" t="s">
        <v>49</v>
      </c>
      <c r="F181" s="287"/>
      <c r="G181" s="112" t="s">
        <v>48</v>
      </c>
      <c r="H181" s="63">
        <v>0</v>
      </c>
      <c r="I181" s="113">
        <v>0</v>
      </c>
      <c r="J181" s="63">
        <v>0</v>
      </c>
      <c r="K181" s="113">
        <v>0</v>
      </c>
      <c r="L181" s="63">
        <v>0</v>
      </c>
      <c r="M181" s="113">
        <v>0</v>
      </c>
      <c r="N181" s="63">
        <v>0</v>
      </c>
      <c r="O181" s="113">
        <v>0</v>
      </c>
      <c r="P181" s="63">
        <v>0</v>
      </c>
      <c r="Q181" s="113">
        <v>0</v>
      </c>
      <c r="R181" s="63">
        <f t="shared" si="9"/>
        <v>0</v>
      </c>
      <c r="S181" s="113">
        <f>+I181+K181+M181+O181+Q181</f>
        <v>0</v>
      </c>
    </row>
    <row r="182" spans="1:19" x14ac:dyDescent="0.25">
      <c r="A182" s="414"/>
      <c r="B182" s="278"/>
      <c r="C182" s="417"/>
      <c r="D182" s="278"/>
      <c r="E182" s="417"/>
      <c r="F182" s="287"/>
      <c r="G182" s="112" t="s">
        <v>47</v>
      </c>
      <c r="H182" s="63">
        <v>0</v>
      </c>
      <c r="I182" s="113">
        <v>0</v>
      </c>
      <c r="J182" s="63">
        <v>0</v>
      </c>
      <c r="K182" s="113">
        <v>0</v>
      </c>
      <c r="L182" s="63">
        <v>0</v>
      </c>
      <c r="M182" s="113">
        <v>0</v>
      </c>
      <c r="N182" s="63">
        <v>0</v>
      </c>
      <c r="O182" s="113">
        <v>0</v>
      </c>
      <c r="P182" s="63">
        <v>0</v>
      </c>
      <c r="Q182" s="113">
        <v>0</v>
      </c>
      <c r="R182" s="63">
        <f t="shared" si="9"/>
        <v>0</v>
      </c>
      <c r="S182" s="113">
        <f>+I182+K182+M182+O182+Q182</f>
        <v>0</v>
      </c>
    </row>
    <row r="183" spans="1:19" ht="15.75" thickBot="1" x14ac:dyDescent="0.3">
      <c r="A183" s="414"/>
      <c r="B183" s="278"/>
      <c r="C183" s="417"/>
      <c r="D183" s="278"/>
      <c r="E183" s="417"/>
      <c r="F183" s="287"/>
      <c r="G183" s="112" t="s">
        <v>46</v>
      </c>
      <c r="H183" s="63">
        <v>0</v>
      </c>
      <c r="I183" s="113">
        <v>0</v>
      </c>
      <c r="J183" s="63">
        <v>0</v>
      </c>
      <c r="K183" s="113">
        <v>0</v>
      </c>
      <c r="L183" s="63">
        <v>0</v>
      </c>
      <c r="M183" s="113">
        <v>0</v>
      </c>
      <c r="N183" s="63">
        <v>0</v>
      </c>
      <c r="O183" s="113">
        <v>0</v>
      </c>
      <c r="P183" s="63">
        <v>0</v>
      </c>
      <c r="Q183" s="113">
        <v>0</v>
      </c>
      <c r="R183" s="63">
        <f t="shared" si="9"/>
        <v>0</v>
      </c>
      <c r="S183" s="113">
        <f>+I183+K183+M183+O183+Q183</f>
        <v>0</v>
      </c>
    </row>
    <row r="184" spans="1:19" ht="16.5" thickTop="1" thickBot="1" x14ac:dyDescent="0.3">
      <c r="A184" s="414"/>
      <c r="B184" s="278"/>
      <c r="C184" s="417"/>
      <c r="D184" s="278"/>
      <c r="E184" s="419"/>
      <c r="F184" s="287"/>
      <c r="G184" s="80" t="s">
        <v>45</v>
      </c>
      <c r="H184" s="116">
        <v>0</v>
      </c>
      <c r="I184" s="115">
        <v>0</v>
      </c>
      <c r="J184" s="116">
        <v>0</v>
      </c>
      <c r="K184" s="115">
        <v>0</v>
      </c>
      <c r="L184" s="116">
        <v>0</v>
      </c>
      <c r="M184" s="115">
        <v>0</v>
      </c>
      <c r="N184" s="116">
        <v>0</v>
      </c>
      <c r="O184" s="115">
        <v>0</v>
      </c>
      <c r="P184" s="116">
        <v>0</v>
      </c>
      <c r="Q184" s="115">
        <v>0</v>
      </c>
      <c r="R184" s="116">
        <f t="shared" si="9"/>
        <v>0</v>
      </c>
      <c r="S184" s="115">
        <f>SUM(S181:S183)</f>
        <v>0</v>
      </c>
    </row>
    <row r="185" spans="1:19" ht="15" customHeight="1" thickTop="1" thickBot="1" x14ac:dyDescent="0.3">
      <c r="A185" s="414"/>
      <c r="B185" s="278"/>
      <c r="C185" s="418"/>
      <c r="D185" s="278"/>
      <c r="E185" s="420" t="s">
        <v>44</v>
      </c>
      <c r="F185" s="420"/>
      <c r="G185" s="420"/>
      <c r="H185" s="116">
        <v>0</v>
      </c>
      <c r="I185" s="115">
        <v>0</v>
      </c>
      <c r="J185" s="116">
        <v>0</v>
      </c>
      <c r="K185" s="115">
        <v>0</v>
      </c>
      <c r="L185" s="116">
        <v>0</v>
      </c>
      <c r="M185" s="115">
        <v>0</v>
      </c>
      <c r="N185" s="116">
        <v>0</v>
      </c>
      <c r="O185" s="115">
        <v>0</v>
      </c>
      <c r="P185" s="116">
        <v>0</v>
      </c>
      <c r="Q185" s="115">
        <v>0</v>
      </c>
      <c r="R185" s="116">
        <f t="shared" si="9"/>
        <v>0</v>
      </c>
      <c r="S185" s="115">
        <f>+S184+S180</f>
        <v>0</v>
      </c>
    </row>
    <row r="186" spans="1:19" ht="15" customHeight="1" thickTop="1" thickBot="1" x14ac:dyDescent="0.3">
      <c r="A186" s="415"/>
      <c r="B186" s="278"/>
      <c r="C186" s="421" t="s">
        <v>43</v>
      </c>
      <c r="D186" s="421"/>
      <c r="E186" s="421"/>
      <c r="F186" s="421"/>
      <c r="G186" s="421"/>
      <c r="H186" s="117">
        <v>0</v>
      </c>
      <c r="I186" s="118">
        <v>0</v>
      </c>
      <c r="J186" s="117">
        <v>0</v>
      </c>
      <c r="K186" s="118">
        <v>0</v>
      </c>
      <c r="L186" s="117">
        <v>0</v>
      </c>
      <c r="M186" s="118">
        <v>0</v>
      </c>
      <c r="N186" s="117">
        <v>0</v>
      </c>
      <c r="O186" s="118">
        <v>0</v>
      </c>
      <c r="P186" s="117">
        <v>0</v>
      </c>
      <c r="Q186" s="118">
        <v>0</v>
      </c>
      <c r="R186" s="117">
        <f t="shared" si="9"/>
        <v>0</v>
      </c>
      <c r="S186" s="118">
        <f>+S185</f>
        <v>0</v>
      </c>
    </row>
    <row r="187" spans="1:19" ht="15" customHeight="1" thickTop="1" x14ac:dyDescent="0.25">
      <c r="A187" s="413" t="s">
        <v>42</v>
      </c>
      <c r="B187" s="278"/>
      <c r="C187" s="416" t="s">
        <v>42</v>
      </c>
      <c r="D187" s="278"/>
      <c r="E187" s="416" t="s">
        <v>42</v>
      </c>
      <c r="F187" s="287"/>
      <c r="G187" s="112" t="s">
        <v>41</v>
      </c>
      <c r="H187" s="63">
        <v>2518</v>
      </c>
      <c r="I187" s="113">
        <v>512.26</v>
      </c>
      <c r="J187" s="63">
        <v>657</v>
      </c>
      <c r="K187" s="113">
        <v>182.31</v>
      </c>
      <c r="L187" s="63">
        <v>706</v>
      </c>
      <c r="M187" s="113">
        <v>275.86</v>
      </c>
      <c r="N187" s="63">
        <v>652</v>
      </c>
      <c r="O187" s="113">
        <v>1089.02</v>
      </c>
      <c r="P187" s="63">
        <v>132</v>
      </c>
      <c r="Q187" s="113">
        <v>20.79</v>
      </c>
      <c r="R187" s="63">
        <f t="shared" si="9"/>
        <v>4665</v>
      </c>
      <c r="S187" s="113">
        <f t="shared" si="9"/>
        <v>2080.2399999999998</v>
      </c>
    </row>
    <row r="188" spans="1:19" x14ac:dyDescent="0.25">
      <c r="A188" s="414"/>
      <c r="B188" s="278"/>
      <c r="C188" s="417"/>
      <c r="D188" s="278"/>
      <c r="E188" s="417"/>
      <c r="F188" s="287"/>
      <c r="G188" s="112" t="s">
        <v>40</v>
      </c>
      <c r="H188" s="63">
        <v>0</v>
      </c>
      <c r="I188" s="113">
        <v>0</v>
      </c>
      <c r="J188" s="63">
        <v>104</v>
      </c>
      <c r="K188" s="113">
        <v>60.31</v>
      </c>
      <c r="L188" s="63">
        <v>171</v>
      </c>
      <c r="M188" s="113">
        <v>434.83</v>
      </c>
      <c r="N188" s="63">
        <v>153</v>
      </c>
      <c r="O188" s="113">
        <v>284.61</v>
      </c>
      <c r="P188" s="63">
        <v>2</v>
      </c>
      <c r="Q188" s="113">
        <v>4.0999999999999996</v>
      </c>
      <c r="R188" s="63">
        <f t="shared" si="9"/>
        <v>430</v>
      </c>
      <c r="S188" s="113">
        <f t="shared" si="9"/>
        <v>783.85</v>
      </c>
    </row>
    <row r="189" spans="1:19" x14ac:dyDescent="0.25">
      <c r="A189" s="414"/>
      <c r="B189" s="278"/>
      <c r="C189" s="417"/>
      <c r="D189" s="278"/>
      <c r="E189" s="417"/>
      <c r="F189" s="287"/>
      <c r="G189" s="112" t="s">
        <v>39</v>
      </c>
      <c r="H189" s="63">
        <v>0</v>
      </c>
      <c r="I189" s="113">
        <v>0</v>
      </c>
      <c r="J189" s="63">
        <v>0</v>
      </c>
      <c r="K189" s="113">
        <v>0</v>
      </c>
      <c r="L189" s="63">
        <v>0</v>
      </c>
      <c r="M189" s="113">
        <v>0</v>
      </c>
      <c r="N189" s="63">
        <v>1</v>
      </c>
      <c r="O189" s="113">
        <v>0.03</v>
      </c>
      <c r="P189" s="63">
        <v>0</v>
      </c>
      <c r="Q189" s="113">
        <v>0</v>
      </c>
      <c r="R189" s="63">
        <f t="shared" si="9"/>
        <v>1</v>
      </c>
      <c r="S189" s="113">
        <f t="shared" si="9"/>
        <v>0.03</v>
      </c>
    </row>
    <row r="190" spans="1:19" x14ac:dyDescent="0.25">
      <c r="A190" s="414"/>
      <c r="B190" s="278"/>
      <c r="C190" s="417"/>
      <c r="D190" s="278"/>
      <c r="E190" s="417"/>
      <c r="F190" s="287"/>
      <c r="G190" s="112" t="s">
        <v>38</v>
      </c>
      <c r="H190" s="63">
        <v>0</v>
      </c>
      <c r="I190" s="113">
        <v>0</v>
      </c>
      <c r="J190" s="63">
        <v>0</v>
      </c>
      <c r="K190" s="113">
        <v>0</v>
      </c>
      <c r="L190" s="63">
        <v>0</v>
      </c>
      <c r="M190" s="113">
        <v>0</v>
      </c>
      <c r="N190" s="63">
        <v>0</v>
      </c>
      <c r="O190" s="113">
        <v>0</v>
      </c>
      <c r="P190" s="63">
        <v>0</v>
      </c>
      <c r="Q190" s="113">
        <v>0</v>
      </c>
      <c r="R190" s="63">
        <f t="shared" si="9"/>
        <v>0</v>
      </c>
      <c r="S190" s="113">
        <f t="shared" si="9"/>
        <v>0</v>
      </c>
    </row>
    <row r="191" spans="1:19" x14ac:dyDescent="0.25">
      <c r="A191" s="414"/>
      <c r="B191" s="278"/>
      <c r="C191" s="417"/>
      <c r="D191" s="278"/>
      <c r="E191" s="417"/>
      <c r="F191" s="287"/>
      <c r="G191" s="112" t="s">
        <v>37</v>
      </c>
      <c r="H191" s="63">
        <v>2</v>
      </c>
      <c r="I191" s="113">
        <v>0.23</v>
      </c>
      <c r="J191" s="63">
        <v>9</v>
      </c>
      <c r="K191" s="113">
        <v>1.62</v>
      </c>
      <c r="L191" s="63">
        <v>1</v>
      </c>
      <c r="M191" s="113">
        <v>0.25</v>
      </c>
      <c r="N191" s="63">
        <v>35</v>
      </c>
      <c r="O191" s="113">
        <v>23.02</v>
      </c>
      <c r="P191" s="63">
        <v>0</v>
      </c>
      <c r="Q191" s="113">
        <v>0</v>
      </c>
      <c r="R191" s="63">
        <f t="shared" si="9"/>
        <v>47</v>
      </c>
      <c r="S191" s="113">
        <f t="shared" si="9"/>
        <v>25.12</v>
      </c>
    </row>
    <row r="192" spans="1:19" ht="15.75" thickBot="1" x14ac:dyDescent="0.3">
      <c r="A192" s="414"/>
      <c r="B192" s="278"/>
      <c r="C192" s="417"/>
      <c r="D192" s="278"/>
      <c r="E192" s="417"/>
      <c r="F192" s="287"/>
      <c r="G192" s="112" t="s">
        <v>36</v>
      </c>
      <c r="H192" s="63">
        <v>2</v>
      </c>
      <c r="I192" s="113">
        <v>0.02</v>
      </c>
      <c r="J192" s="63">
        <v>3</v>
      </c>
      <c r="K192" s="113">
        <v>0.65</v>
      </c>
      <c r="L192" s="63">
        <v>2</v>
      </c>
      <c r="M192" s="113">
        <v>0.33</v>
      </c>
      <c r="N192" s="63">
        <v>98</v>
      </c>
      <c r="O192" s="113">
        <v>46.36</v>
      </c>
      <c r="P192" s="63">
        <v>0</v>
      </c>
      <c r="Q192" s="113">
        <v>0</v>
      </c>
      <c r="R192" s="63">
        <f t="shared" si="9"/>
        <v>105</v>
      </c>
      <c r="S192" s="113">
        <f t="shared" si="9"/>
        <v>47.36</v>
      </c>
    </row>
    <row r="193" spans="1:19" ht="16.5" thickTop="1" thickBot="1" x14ac:dyDescent="0.3">
      <c r="A193" s="414"/>
      <c r="B193" s="278"/>
      <c r="C193" s="417"/>
      <c r="D193" s="278"/>
      <c r="E193" s="419"/>
      <c r="F193" s="287"/>
      <c r="G193" s="80" t="s">
        <v>35</v>
      </c>
      <c r="H193" s="116">
        <v>2521</v>
      </c>
      <c r="I193" s="115">
        <v>512.51</v>
      </c>
      <c r="J193" s="116">
        <v>769</v>
      </c>
      <c r="K193" s="115">
        <v>244.89</v>
      </c>
      <c r="L193" s="116">
        <v>877</v>
      </c>
      <c r="M193" s="115">
        <v>711.27</v>
      </c>
      <c r="N193" s="116">
        <v>904</v>
      </c>
      <c r="O193" s="115">
        <v>1443.04</v>
      </c>
      <c r="P193" s="116">
        <v>134</v>
      </c>
      <c r="Q193" s="115">
        <v>24.89</v>
      </c>
      <c r="R193" s="116">
        <f t="shared" ref="R193:R200" si="11">+H193+J193+L193+N193+P193</f>
        <v>5205</v>
      </c>
      <c r="S193" s="115">
        <f>SUM(S187:S192)</f>
        <v>2936.6</v>
      </c>
    </row>
    <row r="194" spans="1:19" ht="15" customHeight="1" thickTop="1" thickBot="1" x14ac:dyDescent="0.3">
      <c r="A194" s="414"/>
      <c r="B194" s="278"/>
      <c r="C194" s="418"/>
      <c r="D194" s="278"/>
      <c r="E194" s="420" t="s">
        <v>35</v>
      </c>
      <c r="F194" s="420"/>
      <c r="G194" s="420"/>
      <c r="H194" s="116">
        <v>2521</v>
      </c>
      <c r="I194" s="115">
        <v>512.51</v>
      </c>
      <c r="J194" s="116">
        <v>769</v>
      </c>
      <c r="K194" s="115">
        <v>244.89</v>
      </c>
      <c r="L194" s="116">
        <v>877</v>
      </c>
      <c r="M194" s="115">
        <v>711.27</v>
      </c>
      <c r="N194" s="116">
        <v>904</v>
      </c>
      <c r="O194" s="115">
        <v>1443.04</v>
      </c>
      <c r="P194" s="116">
        <v>134</v>
      </c>
      <c r="Q194" s="115">
        <v>24.89</v>
      </c>
      <c r="R194" s="116">
        <f t="shared" si="11"/>
        <v>5205</v>
      </c>
      <c r="S194" s="115">
        <f>+S193</f>
        <v>2936.6</v>
      </c>
    </row>
    <row r="195" spans="1:19" ht="15" customHeight="1" thickTop="1" thickBot="1" x14ac:dyDescent="0.3">
      <c r="A195" s="415"/>
      <c r="B195" s="278"/>
      <c r="C195" s="421" t="s">
        <v>35</v>
      </c>
      <c r="D195" s="421"/>
      <c r="E195" s="421"/>
      <c r="F195" s="421"/>
      <c r="G195" s="421"/>
      <c r="H195" s="117">
        <v>2521</v>
      </c>
      <c r="I195" s="118">
        <v>512.51</v>
      </c>
      <c r="J195" s="117">
        <v>769</v>
      </c>
      <c r="K195" s="118">
        <v>244.89</v>
      </c>
      <c r="L195" s="117">
        <v>877</v>
      </c>
      <c r="M195" s="118">
        <v>711.27</v>
      </c>
      <c r="N195" s="117">
        <v>904</v>
      </c>
      <c r="O195" s="118">
        <v>1443.04</v>
      </c>
      <c r="P195" s="117">
        <v>134</v>
      </c>
      <c r="Q195" s="118">
        <v>24.89</v>
      </c>
      <c r="R195" s="117">
        <f t="shared" si="11"/>
        <v>5205</v>
      </c>
      <c r="S195" s="118">
        <f>+S194</f>
        <v>2936.6</v>
      </c>
    </row>
    <row r="196" spans="1:19" ht="15" customHeight="1" thickTop="1" x14ac:dyDescent="0.25">
      <c r="A196" s="413" t="s">
        <v>34</v>
      </c>
      <c r="B196" s="278"/>
      <c r="C196" s="416" t="s">
        <v>34</v>
      </c>
      <c r="D196" s="278"/>
      <c r="E196" s="416" t="s">
        <v>34</v>
      </c>
      <c r="F196" s="287"/>
      <c r="G196" s="112" t="s">
        <v>33</v>
      </c>
      <c r="H196" s="63">
        <v>0</v>
      </c>
      <c r="I196" s="113">
        <v>0</v>
      </c>
      <c r="J196" s="63">
        <v>0</v>
      </c>
      <c r="K196" s="113">
        <v>0</v>
      </c>
      <c r="L196" s="63">
        <v>0</v>
      </c>
      <c r="M196" s="113">
        <v>0</v>
      </c>
      <c r="N196" s="63">
        <v>0</v>
      </c>
      <c r="O196" s="113">
        <v>0</v>
      </c>
      <c r="P196" s="63">
        <v>0</v>
      </c>
      <c r="Q196" s="113">
        <v>0</v>
      </c>
      <c r="R196" s="63">
        <f t="shared" si="11"/>
        <v>0</v>
      </c>
      <c r="S196" s="113">
        <f>+I196+K196+M196+O196+Q196</f>
        <v>0</v>
      </c>
    </row>
    <row r="197" spans="1:19" ht="15.75" thickBot="1" x14ac:dyDescent="0.3">
      <c r="A197" s="414"/>
      <c r="B197" s="278"/>
      <c r="C197" s="417"/>
      <c r="D197" s="278"/>
      <c r="E197" s="417"/>
      <c r="F197" s="287"/>
      <c r="G197" s="112" t="s">
        <v>32</v>
      </c>
      <c r="H197" s="63">
        <v>0</v>
      </c>
      <c r="I197" s="113">
        <v>0</v>
      </c>
      <c r="J197" s="63">
        <v>0</v>
      </c>
      <c r="K197" s="113">
        <v>0</v>
      </c>
      <c r="L197" s="63">
        <v>0</v>
      </c>
      <c r="M197" s="113">
        <v>0</v>
      </c>
      <c r="N197" s="63">
        <v>0</v>
      </c>
      <c r="O197" s="113">
        <v>0</v>
      </c>
      <c r="P197" s="63">
        <v>0</v>
      </c>
      <c r="Q197" s="113">
        <v>0</v>
      </c>
      <c r="R197" s="63">
        <f t="shared" si="11"/>
        <v>0</v>
      </c>
      <c r="S197" s="113">
        <f>+I197+K197+M197+O197+Q197</f>
        <v>0</v>
      </c>
    </row>
    <row r="198" spans="1:19" ht="16.5" thickTop="1" thickBot="1" x14ac:dyDescent="0.3">
      <c r="A198" s="414"/>
      <c r="B198" s="278"/>
      <c r="C198" s="417"/>
      <c r="D198" s="278"/>
      <c r="E198" s="419"/>
      <c r="F198" s="287"/>
      <c r="G198" s="80" t="s">
        <v>31</v>
      </c>
      <c r="H198" s="116">
        <v>0</v>
      </c>
      <c r="I198" s="115">
        <v>0</v>
      </c>
      <c r="J198" s="116">
        <v>0</v>
      </c>
      <c r="K198" s="115">
        <v>0</v>
      </c>
      <c r="L198" s="116">
        <v>0</v>
      </c>
      <c r="M198" s="115">
        <v>0</v>
      </c>
      <c r="N198" s="116">
        <v>0</v>
      </c>
      <c r="O198" s="115">
        <v>0</v>
      </c>
      <c r="P198" s="116">
        <v>0</v>
      </c>
      <c r="Q198" s="115">
        <v>0</v>
      </c>
      <c r="R198" s="116">
        <f t="shared" si="11"/>
        <v>0</v>
      </c>
      <c r="S198" s="115">
        <f>SUM(S196:S197)</f>
        <v>0</v>
      </c>
    </row>
    <row r="199" spans="1:19" ht="15" customHeight="1" thickTop="1" thickBot="1" x14ac:dyDescent="0.3">
      <c r="A199" s="414"/>
      <c r="B199" s="278"/>
      <c r="C199" s="418"/>
      <c r="D199" s="278"/>
      <c r="E199" s="420" t="s">
        <v>31</v>
      </c>
      <c r="F199" s="420"/>
      <c r="G199" s="420"/>
      <c r="H199" s="116">
        <v>0</v>
      </c>
      <c r="I199" s="115">
        <v>0</v>
      </c>
      <c r="J199" s="116">
        <v>0</v>
      </c>
      <c r="K199" s="115">
        <v>0</v>
      </c>
      <c r="L199" s="116">
        <v>0</v>
      </c>
      <c r="M199" s="115">
        <v>0</v>
      </c>
      <c r="N199" s="116">
        <v>0</v>
      </c>
      <c r="O199" s="115">
        <v>0</v>
      </c>
      <c r="P199" s="116">
        <v>0</v>
      </c>
      <c r="Q199" s="115">
        <v>0</v>
      </c>
      <c r="R199" s="116">
        <f t="shared" si="11"/>
        <v>0</v>
      </c>
      <c r="S199" s="115">
        <f>+S198</f>
        <v>0</v>
      </c>
    </row>
    <row r="200" spans="1:19" ht="15" customHeight="1" thickTop="1" thickBot="1" x14ac:dyDescent="0.3">
      <c r="A200" s="428"/>
      <c r="B200" s="278"/>
      <c r="C200" s="429" t="s">
        <v>31</v>
      </c>
      <c r="D200" s="429"/>
      <c r="E200" s="429"/>
      <c r="F200" s="429"/>
      <c r="G200" s="429"/>
      <c r="H200" s="116">
        <v>0</v>
      </c>
      <c r="I200" s="115">
        <v>0</v>
      </c>
      <c r="J200" s="116">
        <v>0</v>
      </c>
      <c r="K200" s="115">
        <v>0</v>
      </c>
      <c r="L200" s="116">
        <v>0</v>
      </c>
      <c r="M200" s="115">
        <v>0</v>
      </c>
      <c r="N200" s="116">
        <v>0</v>
      </c>
      <c r="O200" s="115">
        <v>0</v>
      </c>
      <c r="P200" s="116">
        <v>0</v>
      </c>
      <c r="Q200" s="115">
        <v>0</v>
      </c>
      <c r="R200" s="116">
        <f t="shared" si="11"/>
        <v>0</v>
      </c>
      <c r="S200" s="115">
        <f>+S199</f>
        <v>0</v>
      </c>
    </row>
    <row r="201" spans="1:19" ht="15.75" thickTop="1" x14ac:dyDescent="0.25">
      <c r="A201" s="420" t="s">
        <v>30</v>
      </c>
      <c r="B201" s="420"/>
      <c r="C201" s="420"/>
      <c r="D201" s="420"/>
      <c r="E201" s="420"/>
      <c r="F201" s="420"/>
      <c r="G201" s="420"/>
      <c r="H201" s="115"/>
      <c r="I201" s="119">
        <f>+I200+I195+I186+I165</f>
        <v>44728.270000000004</v>
      </c>
      <c r="J201" s="115"/>
      <c r="K201" s="119">
        <f>+K200+K195+K186+K165</f>
        <v>37011.769999999997</v>
      </c>
      <c r="L201" s="115"/>
      <c r="M201" s="119">
        <f>+M200+M195+M186+M165</f>
        <v>67266.38</v>
      </c>
      <c r="N201" s="115"/>
      <c r="O201" s="119">
        <f>+O200+O195+O186+O165</f>
        <v>380930.42</v>
      </c>
      <c r="P201" s="115"/>
      <c r="Q201" s="119">
        <f>+Q200+Q195+Q186+Q165</f>
        <v>5863.4400000000005</v>
      </c>
      <c r="R201" s="115"/>
      <c r="S201" s="119">
        <f>+S200+S195+S186+S165</f>
        <v>535800.27999999991</v>
      </c>
    </row>
    <row r="202" spans="1:19" x14ac:dyDescent="0.25">
      <c r="S202" s="323">
        <f>+I201+K201+M201+O201+Q201</f>
        <v>535800.27999999991</v>
      </c>
    </row>
  </sheetData>
  <sheetProtection algorithmName="SHA-512" hashValue="Roab/7TdU7JXelAhRx+NAepv0gsRlXVRm9w5VxuLLr9rutHn83F0frf7onz0JVVCDkYlIr1wLNKloSGJkJQl3g==" saltValue="G4f5o9mxbEt2r7/K4uJ02Q==" spinCount="100000" sheet="1" objects="1" scenarios="1"/>
  <mergeCells count="62">
    <mergeCell ref="A1:I1"/>
    <mergeCell ref="A3:A4"/>
    <mergeCell ref="C3:C4"/>
    <mergeCell ref="E3:E4"/>
    <mergeCell ref="G3:G4"/>
    <mergeCell ref="H3:I3"/>
    <mergeCell ref="A5:A32"/>
    <mergeCell ref="C5:C32"/>
    <mergeCell ref="E5:E10"/>
    <mergeCell ref="E11:E19"/>
    <mergeCell ref="E20:E32"/>
    <mergeCell ref="J3:K3"/>
    <mergeCell ref="L3:M3"/>
    <mergeCell ref="N3:O3"/>
    <mergeCell ref="P3:Q3"/>
    <mergeCell ref="R3:S3"/>
    <mergeCell ref="A33:A66"/>
    <mergeCell ref="C33:C66"/>
    <mergeCell ref="E33:E46"/>
    <mergeCell ref="E47:E48"/>
    <mergeCell ref="E49:E50"/>
    <mergeCell ref="E51:E58"/>
    <mergeCell ref="E59:E60"/>
    <mergeCell ref="E61:E64"/>
    <mergeCell ref="E65:E66"/>
    <mergeCell ref="A71:A103"/>
    <mergeCell ref="C71:C82"/>
    <mergeCell ref="E71:E78"/>
    <mergeCell ref="E82:G82"/>
    <mergeCell ref="C83:C103"/>
    <mergeCell ref="E83:E93"/>
    <mergeCell ref="E94:E95"/>
    <mergeCell ref="E96:E103"/>
    <mergeCell ref="E185:G185"/>
    <mergeCell ref="C186:G186"/>
    <mergeCell ref="A104:A134"/>
    <mergeCell ref="C104:C134"/>
    <mergeCell ref="E104:E134"/>
    <mergeCell ref="A135:A165"/>
    <mergeCell ref="C135:C164"/>
    <mergeCell ref="E135:E147"/>
    <mergeCell ref="E148:E154"/>
    <mergeCell ref="E155:E156"/>
    <mergeCell ref="E157:E163"/>
    <mergeCell ref="E164:G164"/>
    <mergeCell ref="C165:G165"/>
    <mergeCell ref="E67:E70"/>
    <mergeCell ref="A201:G201"/>
    <mergeCell ref="A187:A195"/>
    <mergeCell ref="C187:C194"/>
    <mergeCell ref="E187:E193"/>
    <mergeCell ref="E194:G194"/>
    <mergeCell ref="C195:G195"/>
    <mergeCell ref="A196:A200"/>
    <mergeCell ref="C196:C199"/>
    <mergeCell ref="E196:E198"/>
    <mergeCell ref="E199:G199"/>
    <mergeCell ref="C200:G200"/>
    <mergeCell ref="A166:A186"/>
    <mergeCell ref="C166:C185"/>
    <mergeCell ref="E166:E180"/>
    <mergeCell ref="E181:E184"/>
  </mergeCells>
  <printOptions horizontalCentered="1"/>
  <pageMargins left="0" right="0" top="0.94" bottom="0.35433070866141736" header="0.11811023622047245" footer="0.11811023622047245"/>
  <pageSetup paperSize="9" scale="86" fitToHeight="0" orientation="landscape" r:id="rId1"/>
  <headerFooter>
    <oddFooter>&amp;R&amp;8Pág. &amp;P / &amp;N</oddFooter>
  </headerFooter>
  <rowBreaks count="6" manualBreakCount="6">
    <brk id="32" max="16383" man="1"/>
    <brk id="70" max="16383" man="1"/>
    <brk id="103" max="16383" man="1"/>
    <brk id="134" max="16383" man="1"/>
    <brk id="165" max="16383" man="1"/>
    <brk id="186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1:AC26"/>
  <sheetViews>
    <sheetView showGridLines="0" zoomScaleNormal="100" workbookViewId="0"/>
  </sheetViews>
  <sheetFormatPr defaultRowHeight="12.75" x14ac:dyDescent="0.2"/>
  <cols>
    <col min="1" max="1" width="2.625" style="32" customWidth="1"/>
    <col min="2" max="2" width="12" style="31" customWidth="1"/>
    <col min="3" max="3" width="69.875" style="31" customWidth="1"/>
    <col min="4" max="16384" width="9" style="32"/>
  </cols>
  <sheetData>
    <row r="1" spans="2:29" x14ac:dyDescent="0.2">
      <c r="AC1" s="33" t="s">
        <v>405</v>
      </c>
    </row>
    <row r="4" spans="2:29" ht="18" customHeight="1" x14ac:dyDescent="0.2">
      <c r="B4" s="34" t="s">
        <v>409</v>
      </c>
      <c r="C4" s="34"/>
    </row>
    <row r="5" spans="2:29" ht="13.5" thickBot="1" x14ac:dyDescent="0.25"/>
    <row r="6" spans="2:29" ht="24.75" customHeight="1" thickTop="1" thickBot="1" x14ac:dyDescent="0.25">
      <c r="B6" s="11" t="s">
        <v>506</v>
      </c>
      <c r="C6" s="35" t="s">
        <v>510</v>
      </c>
    </row>
    <row r="7" spans="2:29" ht="24.75" customHeight="1" thickTop="1" thickBot="1" x14ac:dyDescent="0.25">
      <c r="B7" s="11" t="s">
        <v>302</v>
      </c>
      <c r="C7" s="35" t="s">
        <v>449</v>
      </c>
    </row>
    <row r="8" spans="2:29" ht="24.75" customHeight="1" thickTop="1" thickBot="1" x14ac:dyDescent="0.25">
      <c r="B8" s="11" t="s">
        <v>298</v>
      </c>
      <c r="C8" s="35" t="s">
        <v>450</v>
      </c>
    </row>
    <row r="9" spans="2:29" ht="24.75" customHeight="1" thickTop="1" thickBot="1" x14ac:dyDescent="0.25">
      <c r="B9" s="11" t="s">
        <v>304</v>
      </c>
      <c r="C9" s="35" t="s">
        <v>451</v>
      </c>
    </row>
    <row r="10" spans="2:29" ht="24.75" customHeight="1" thickTop="1" thickBot="1" x14ac:dyDescent="0.25">
      <c r="B10" s="11" t="s">
        <v>306</v>
      </c>
      <c r="C10" s="35" t="s">
        <v>515</v>
      </c>
      <c r="E10" s="1"/>
    </row>
    <row r="11" spans="2:29" ht="24.75" customHeight="1" thickTop="1" thickBot="1" x14ac:dyDescent="0.25">
      <c r="B11" s="11" t="s">
        <v>300</v>
      </c>
      <c r="C11" s="35" t="s">
        <v>452</v>
      </c>
      <c r="E11" s="1"/>
    </row>
    <row r="12" spans="2:29" ht="24.75" customHeight="1" thickTop="1" thickBot="1" x14ac:dyDescent="0.25">
      <c r="B12" s="11" t="s">
        <v>400</v>
      </c>
      <c r="C12" s="35" t="s">
        <v>453</v>
      </c>
      <c r="E12" s="1"/>
    </row>
    <row r="13" spans="2:29" ht="24.75" customHeight="1" thickTop="1" thickBot="1" x14ac:dyDescent="0.25">
      <c r="B13" s="11" t="s">
        <v>440</v>
      </c>
      <c r="C13" s="35" t="s">
        <v>454</v>
      </c>
    </row>
    <row r="14" spans="2:29" ht="24.75" customHeight="1" thickTop="1" thickBot="1" x14ac:dyDescent="0.25">
      <c r="B14" s="11" t="s">
        <v>441</v>
      </c>
      <c r="C14" s="35" t="s">
        <v>455</v>
      </c>
    </row>
    <row r="15" spans="2:29" ht="24.75" customHeight="1" thickTop="1" thickBot="1" x14ac:dyDescent="0.25">
      <c r="B15" s="11" t="s">
        <v>376</v>
      </c>
      <c r="C15" s="35" t="s">
        <v>456</v>
      </c>
    </row>
    <row r="16" spans="2:29" ht="24.75" customHeight="1" thickTop="1" thickBot="1" x14ac:dyDescent="0.25">
      <c r="B16" s="11" t="s">
        <v>442</v>
      </c>
      <c r="C16" s="35" t="s">
        <v>457</v>
      </c>
    </row>
    <row r="17" spans="2:3" ht="24.75" customHeight="1" thickTop="1" thickBot="1" x14ac:dyDescent="0.25">
      <c r="B17" s="11" t="s">
        <v>466</v>
      </c>
      <c r="C17" s="35" t="s">
        <v>507</v>
      </c>
    </row>
    <row r="18" spans="2:3" ht="24.75" customHeight="1" thickTop="1" thickBot="1" x14ac:dyDescent="0.25">
      <c r="B18" s="11" t="s">
        <v>568</v>
      </c>
      <c r="C18" s="35" t="s">
        <v>570</v>
      </c>
    </row>
    <row r="19" spans="2:3" ht="24.75" customHeight="1" thickTop="1" thickBot="1" x14ac:dyDescent="0.25">
      <c r="B19" s="11" t="s">
        <v>569</v>
      </c>
      <c r="C19" s="35" t="s">
        <v>571</v>
      </c>
    </row>
    <row r="20" spans="2:3" ht="24.75" customHeight="1" thickTop="1" thickBot="1" x14ac:dyDescent="0.25">
      <c r="B20" s="11" t="s">
        <v>443</v>
      </c>
      <c r="C20" s="35" t="s">
        <v>458</v>
      </c>
    </row>
    <row r="21" spans="2:3" ht="24.75" customHeight="1" thickTop="1" thickBot="1" x14ac:dyDescent="0.25">
      <c r="B21" s="11" t="s">
        <v>546</v>
      </c>
      <c r="C21" s="35" t="s">
        <v>547</v>
      </c>
    </row>
    <row r="22" spans="2:3" ht="24.75" customHeight="1" thickTop="1" thickBot="1" x14ac:dyDescent="0.25">
      <c r="B22" s="11" t="s">
        <v>444</v>
      </c>
      <c r="C22" s="35" t="s">
        <v>459</v>
      </c>
    </row>
    <row r="23" spans="2:3" ht="24.75" customHeight="1" thickTop="1" thickBot="1" x14ac:dyDescent="0.25">
      <c r="B23" s="11" t="s">
        <v>445</v>
      </c>
      <c r="C23" s="35" t="s">
        <v>511</v>
      </c>
    </row>
    <row r="24" spans="2:3" ht="24.75" customHeight="1" thickTop="1" thickBot="1" x14ac:dyDescent="0.25">
      <c r="B24" s="11" t="s">
        <v>446</v>
      </c>
      <c r="C24" s="35" t="s">
        <v>460</v>
      </c>
    </row>
    <row r="25" spans="2:3" ht="24.75" customHeight="1" thickTop="1" thickBot="1" x14ac:dyDescent="0.25">
      <c r="B25" s="11" t="s">
        <v>448</v>
      </c>
      <c r="C25" s="35" t="s">
        <v>461</v>
      </c>
    </row>
    <row r="26" spans="2:3" ht="24.75" customHeight="1" thickTop="1" x14ac:dyDescent="0.2">
      <c r="B26" s="11" t="s">
        <v>447</v>
      </c>
      <c r="C26" s="35" t="s">
        <v>462</v>
      </c>
    </row>
  </sheetData>
  <sheetProtection algorithmName="SHA-512" hashValue="AV4RSJcixwmMbO2QfSTgjKs6fLi4QT0y+LglfMdP3BWCD/0jWJcOttI0Cl5V57ghGm13VNMRHi43HhCMIXhZCQ==" saltValue="eljeDX7PyrgQUZdm4raBXg==" spinCount="100000" sheet="1" objects="1" scenarios="1"/>
  <printOptions horizontalCentered="1"/>
  <pageMargins left="0.55118110236220474" right="0.55118110236220474" top="0.79" bottom="0.55118110236220474" header="0.31496062992125984" footer="0.31496062992125984"/>
  <pageSetup paperSize="9" scale="98" orientation="portrait" r:id="rId1"/>
  <headerFooter>
    <oddFooter>&amp;R&amp;8Pág.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1:D24"/>
  <sheetViews>
    <sheetView showGridLines="0" workbookViewId="0">
      <selection sqref="A1:C2"/>
    </sheetView>
  </sheetViews>
  <sheetFormatPr defaultRowHeight="15" x14ac:dyDescent="0.25"/>
  <cols>
    <col min="1" max="1" width="16.75" style="109" customWidth="1"/>
    <col min="2" max="2" width="29.875" style="109" bestFit="1" customWidth="1"/>
    <col min="3" max="3" width="12.625" style="123" bestFit="1" customWidth="1"/>
    <col min="4" max="16384" width="9" style="109"/>
  </cols>
  <sheetData>
    <row r="1" spans="1:4" x14ac:dyDescent="0.25">
      <c r="A1" s="435" t="s">
        <v>593</v>
      </c>
      <c r="B1" s="435"/>
      <c r="C1" s="435"/>
      <c r="D1" s="124"/>
    </row>
    <row r="2" spans="1:4" x14ac:dyDescent="0.25">
      <c r="A2" s="435"/>
      <c r="B2" s="435"/>
      <c r="C2" s="435"/>
    </row>
    <row r="3" spans="1:4" x14ac:dyDescent="0.25">
      <c r="A3" s="125" t="s">
        <v>290</v>
      </c>
      <c r="B3" s="125"/>
      <c r="C3" s="125"/>
    </row>
    <row r="4" spans="1:4" x14ac:dyDescent="0.25">
      <c r="A4" s="443" t="s">
        <v>220</v>
      </c>
      <c r="B4" s="445" t="s">
        <v>325</v>
      </c>
      <c r="C4" s="126">
        <v>2021</v>
      </c>
    </row>
    <row r="5" spans="1:4" x14ac:dyDescent="0.25">
      <c r="A5" s="444"/>
      <c r="B5" s="445"/>
      <c r="C5" s="127" t="s">
        <v>224</v>
      </c>
    </row>
    <row r="6" spans="1:4" x14ac:dyDescent="0.25">
      <c r="A6" s="413" t="s">
        <v>22</v>
      </c>
      <c r="B6" s="128" t="s">
        <v>324</v>
      </c>
      <c r="C6" s="113">
        <v>4041.52</v>
      </c>
    </row>
    <row r="7" spans="1:4" x14ac:dyDescent="0.25">
      <c r="A7" s="414"/>
      <c r="B7" s="129" t="s">
        <v>323</v>
      </c>
      <c r="C7" s="130">
        <v>24895.84</v>
      </c>
    </row>
    <row r="8" spans="1:4" x14ac:dyDescent="0.25">
      <c r="A8" s="415"/>
      <c r="B8" s="131" t="s">
        <v>322</v>
      </c>
      <c r="C8" s="132">
        <f>SUM(C6:C7)</f>
        <v>28937.360000000001</v>
      </c>
    </row>
    <row r="9" spans="1:4" x14ac:dyDescent="0.25">
      <c r="A9" s="133" t="s">
        <v>143</v>
      </c>
      <c r="B9" s="131" t="s">
        <v>321</v>
      </c>
      <c r="C9" s="132">
        <v>55494.66</v>
      </c>
    </row>
    <row r="10" spans="1:4" x14ac:dyDescent="0.25">
      <c r="A10" s="133" t="s">
        <v>142</v>
      </c>
      <c r="B10" s="131" t="s">
        <v>320</v>
      </c>
      <c r="C10" s="132">
        <v>12808.349999999999</v>
      </c>
    </row>
    <row r="11" spans="1:4" x14ac:dyDescent="0.25">
      <c r="A11" s="437" t="s">
        <v>141</v>
      </c>
      <c r="B11" s="63" t="s">
        <v>319</v>
      </c>
      <c r="C11" s="113">
        <v>12908.45</v>
      </c>
    </row>
    <row r="12" spans="1:4" x14ac:dyDescent="0.25">
      <c r="A12" s="438"/>
      <c r="B12" s="63" t="s">
        <v>318</v>
      </c>
      <c r="C12" s="113">
        <v>2608.94</v>
      </c>
    </row>
    <row r="13" spans="1:4" x14ac:dyDescent="0.25">
      <c r="A13" s="439"/>
      <c r="B13" s="134" t="s">
        <v>317</v>
      </c>
      <c r="C13" s="135">
        <f>SUM(C11:C12)</f>
        <v>15517.390000000001</v>
      </c>
    </row>
    <row r="14" spans="1:4" x14ac:dyDescent="0.25">
      <c r="A14" s="414" t="s">
        <v>140</v>
      </c>
      <c r="B14" s="113" t="s">
        <v>316</v>
      </c>
      <c r="C14" s="113">
        <v>67257.72</v>
      </c>
    </row>
    <row r="15" spans="1:4" x14ac:dyDescent="0.25">
      <c r="A15" s="414"/>
      <c r="B15" s="130" t="s">
        <v>315</v>
      </c>
      <c r="C15" s="130">
        <v>33423.360000000001</v>
      </c>
    </row>
    <row r="16" spans="1:4" x14ac:dyDescent="0.25">
      <c r="A16" s="415"/>
      <c r="B16" s="134" t="s">
        <v>314</v>
      </c>
      <c r="C16" s="136">
        <f>SUM(C14:C15)</f>
        <v>100681.08</v>
      </c>
    </row>
    <row r="17" spans="1:3" x14ac:dyDescent="0.25">
      <c r="A17" s="133" t="s">
        <v>139</v>
      </c>
      <c r="B17" s="131" t="s">
        <v>313</v>
      </c>
      <c r="C17" s="132">
        <v>10206.64</v>
      </c>
    </row>
    <row r="18" spans="1:3" x14ac:dyDescent="0.25">
      <c r="A18" s="440" t="s">
        <v>138</v>
      </c>
      <c r="B18" s="63" t="s">
        <v>312</v>
      </c>
      <c r="C18" s="113">
        <v>4774.3500000000004</v>
      </c>
    </row>
    <row r="19" spans="1:3" x14ac:dyDescent="0.25">
      <c r="A19" s="441"/>
      <c r="B19" s="63" t="s">
        <v>311</v>
      </c>
      <c r="C19" s="113">
        <v>22007.370000000003</v>
      </c>
    </row>
    <row r="20" spans="1:3" x14ac:dyDescent="0.25">
      <c r="A20" s="442"/>
      <c r="B20" s="131" t="s">
        <v>310</v>
      </c>
      <c r="C20" s="137">
        <f>SUM(C18:C19)</f>
        <v>26781.72</v>
      </c>
    </row>
    <row r="21" spans="1:3" x14ac:dyDescent="0.25">
      <c r="A21" s="307" t="s">
        <v>525</v>
      </c>
      <c r="B21" s="309" t="s">
        <v>527</v>
      </c>
      <c r="C21" s="137">
        <v>0.04</v>
      </c>
    </row>
    <row r="22" spans="1:3" x14ac:dyDescent="0.25">
      <c r="A22" s="133" t="s">
        <v>137</v>
      </c>
      <c r="B22" s="131" t="s">
        <v>309</v>
      </c>
      <c r="C22" s="132">
        <v>13593.189999999999</v>
      </c>
    </row>
    <row r="23" spans="1:3" x14ac:dyDescent="0.25">
      <c r="A23" s="133" t="s">
        <v>136</v>
      </c>
      <c r="B23" s="131" t="s">
        <v>308</v>
      </c>
      <c r="C23" s="132">
        <v>1734.82</v>
      </c>
    </row>
    <row r="24" spans="1:3" x14ac:dyDescent="0.25">
      <c r="A24" s="436" t="s">
        <v>307</v>
      </c>
      <c r="B24" s="436"/>
      <c r="C24" s="135">
        <f>+C8+C9+C10+C13+C16+C17+C20+C22+C23+C21</f>
        <v>265755.24999999994</v>
      </c>
    </row>
  </sheetData>
  <sheetProtection algorithmName="SHA-512" hashValue="aQaZu6F3bop5pHudqd1NNy9rGhxQIMQyPGMRwn7BuiUS2jda9IhRYfwJjC01T6LAnprycbJRlft3pvu9TbASfg==" saltValue="Bnja2VvIg1y13RHGW8E+Sg==" spinCount="100000" sheet="1" objects="1" scenarios="1"/>
  <mergeCells count="8">
    <mergeCell ref="A1:C2"/>
    <mergeCell ref="A24:B24"/>
    <mergeCell ref="A6:A8"/>
    <mergeCell ref="A14:A16"/>
    <mergeCell ref="A11:A13"/>
    <mergeCell ref="A18:A20"/>
    <mergeCell ref="A4:A5"/>
    <mergeCell ref="B4:B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1:C24"/>
  <sheetViews>
    <sheetView showGridLines="0" workbookViewId="0">
      <selection sqref="A1:C2"/>
    </sheetView>
  </sheetViews>
  <sheetFormatPr defaultRowHeight="15" x14ac:dyDescent="0.25"/>
  <cols>
    <col min="1" max="1" width="16.625" style="123" customWidth="1"/>
    <col min="2" max="2" width="29.625" style="109" customWidth="1"/>
    <col min="3" max="3" width="12.625" style="109" customWidth="1"/>
    <col min="4" max="16384" width="9" style="109"/>
  </cols>
  <sheetData>
    <row r="1" spans="1:3" ht="15" customHeight="1" x14ac:dyDescent="0.25">
      <c r="A1" s="435" t="s">
        <v>593</v>
      </c>
      <c r="B1" s="435"/>
      <c r="C1" s="435"/>
    </row>
    <row r="2" spans="1:3" x14ac:dyDescent="0.25">
      <c r="A2" s="435"/>
      <c r="B2" s="435"/>
      <c r="C2" s="435"/>
    </row>
    <row r="3" spans="1:3" x14ac:dyDescent="0.25">
      <c r="A3" s="293" t="s">
        <v>291</v>
      </c>
    </row>
    <row r="4" spans="1:3" x14ac:dyDescent="0.25">
      <c r="A4" s="443" t="s">
        <v>220</v>
      </c>
      <c r="B4" s="445" t="s">
        <v>325</v>
      </c>
      <c r="C4" s="126">
        <v>2021</v>
      </c>
    </row>
    <row r="5" spans="1:3" x14ac:dyDescent="0.25">
      <c r="A5" s="444"/>
      <c r="B5" s="445"/>
      <c r="C5" s="127" t="s">
        <v>224</v>
      </c>
    </row>
    <row r="6" spans="1:3" x14ac:dyDescent="0.25">
      <c r="A6" s="413" t="s">
        <v>22</v>
      </c>
      <c r="B6" s="128" t="s">
        <v>324</v>
      </c>
      <c r="C6" s="113">
        <v>0</v>
      </c>
    </row>
    <row r="7" spans="1:3" x14ac:dyDescent="0.25">
      <c r="A7" s="414"/>
      <c r="B7" s="129" t="s">
        <v>323</v>
      </c>
      <c r="C7" s="130">
        <v>0</v>
      </c>
    </row>
    <row r="8" spans="1:3" x14ac:dyDescent="0.25">
      <c r="A8" s="415"/>
      <c r="B8" s="296" t="s">
        <v>322</v>
      </c>
      <c r="C8" s="132">
        <f>SUM(C6:C7)</f>
        <v>0</v>
      </c>
    </row>
    <row r="9" spans="1:3" x14ac:dyDescent="0.25">
      <c r="A9" s="294" t="s">
        <v>143</v>
      </c>
      <c r="B9" s="296" t="s">
        <v>321</v>
      </c>
      <c r="C9" s="132">
        <v>22.62</v>
      </c>
    </row>
    <row r="10" spans="1:3" x14ac:dyDescent="0.25">
      <c r="A10" s="294" t="s">
        <v>142</v>
      </c>
      <c r="B10" s="296" t="s">
        <v>320</v>
      </c>
      <c r="C10" s="132">
        <v>0.35</v>
      </c>
    </row>
    <row r="11" spans="1:3" x14ac:dyDescent="0.25">
      <c r="A11" s="437" t="s">
        <v>141</v>
      </c>
      <c r="B11" s="63" t="s">
        <v>319</v>
      </c>
      <c r="C11" s="113">
        <v>0</v>
      </c>
    </row>
    <row r="12" spans="1:3" x14ac:dyDescent="0.25">
      <c r="A12" s="438"/>
      <c r="B12" s="63" t="s">
        <v>318</v>
      </c>
      <c r="C12" s="113">
        <v>0</v>
      </c>
    </row>
    <row r="13" spans="1:3" x14ac:dyDescent="0.25">
      <c r="A13" s="439"/>
      <c r="B13" s="297" t="s">
        <v>317</v>
      </c>
      <c r="C13" s="135">
        <f>SUM(C11:C12)</f>
        <v>0</v>
      </c>
    </row>
    <row r="14" spans="1:3" x14ac:dyDescent="0.25">
      <c r="A14" s="414" t="s">
        <v>140</v>
      </c>
      <c r="B14" s="113" t="s">
        <v>316</v>
      </c>
      <c r="C14" s="113">
        <v>0.7</v>
      </c>
    </row>
    <row r="15" spans="1:3" x14ac:dyDescent="0.25">
      <c r="A15" s="414"/>
      <c r="B15" s="130" t="s">
        <v>315</v>
      </c>
      <c r="C15" s="130">
        <v>0.12</v>
      </c>
    </row>
    <row r="16" spans="1:3" x14ac:dyDescent="0.25">
      <c r="A16" s="415"/>
      <c r="B16" s="297" t="s">
        <v>314</v>
      </c>
      <c r="C16" s="136">
        <f>SUM(C14:C15)</f>
        <v>0.82</v>
      </c>
    </row>
    <row r="17" spans="1:3" x14ac:dyDescent="0.25">
      <c r="A17" s="294" t="s">
        <v>139</v>
      </c>
      <c r="B17" s="296" t="s">
        <v>313</v>
      </c>
      <c r="C17" s="132">
        <v>0.52</v>
      </c>
    </row>
    <row r="18" spans="1:3" x14ac:dyDescent="0.25">
      <c r="A18" s="440" t="s">
        <v>138</v>
      </c>
      <c r="B18" s="63" t="s">
        <v>312</v>
      </c>
      <c r="C18" s="113">
        <v>5.6899999999999995</v>
      </c>
    </row>
    <row r="19" spans="1:3" x14ac:dyDescent="0.25">
      <c r="A19" s="441"/>
      <c r="B19" s="63" t="s">
        <v>311</v>
      </c>
      <c r="C19" s="113">
        <v>0.55000000000000004</v>
      </c>
    </row>
    <row r="20" spans="1:3" x14ac:dyDescent="0.25">
      <c r="A20" s="442"/>
      <c r="B20" s="296" t="s">
        <v>310</v>
      </c>
      <c r="C20" s="137">
        <f>SUM(C18:C19)</f>
        <v>6.2399999999999993</v>
      </c>
    </row>
    <row r="21" spans="1:3" x14ac:dyDescent="0.25">
      <c r="A21" s="307" t="s">
        <v>525</v>
      </c>
      <c r="B21" s="309" t="s">
        <v>527</v>
      </c>
      <c r="C21" s="137">
        <v>0</v>
      </c>
    </row>
    <row r="22" spans="1:3" x14ac:dyDescent="0.25">
      <c r="A22" s="294" t="s">
        <v>137</v>
      </c>
      <c r="B22" s="296" t="s">
        <v>309</v>
      </c>
      <c r="C22" s="132">
        <v>0</v>
      </c>
    </row>
    <row r="23" spans="1:3" x14ac:dyDescent="0.25">
      <c r="A23" s="294" t="s">
        <v>136</v>
      </c>
      <c r="B23" s="296" t="s">
        <v>308</v>
      </c>
      <c r="C23" s="132">
        <v>0</v>
      </c>
    </row>
    <row r="24" spans="1:3" x14ac:dyDescent="0.25">
      <c r="A24" s="436" t="s">
        <v>307</v>
      </c>
      <c r="B24" s="436"/>
      <c r="C24" s="135">
        <f>+C8+C9+C10+C13+C16+C17+C20+C22+C23</f>
        <v>30.55</v>
      </c>
    </row>
  </sheetData>
  <sheetProtection algorithmName="SHA-512" hashValue="x85QSfwxLHWMoN6Shbc/kOyBk5AcYS+lCW/NW7uYbbyywHrPzl76h0HZxVyLAn3NuROejQlIkP0fK7dcyc+VEg==" saltValue="TG9gg6uyAM1B0xhQ/o+4kA==" spinCount="100000" sheet="1" objects="1" scenarios="1"/>
  <mergeCells count="8">
    <mergeCell ref="A24:B24"/>
    <mergeCell ref="A1:C2"/>
    <mergeCell ref="B4:B5"/>
    <mergeCell ref="A6:A8"/>
    <mergeCell ref="A11:A13"/>
    <mergeCell ref="A14:A16"/>
    <mergeCell ref="A18:A20"/>
    <mergeCell ref="A4:A5"/>
  </mergeCells>
  <printOptions horizontalCentered="1"/>
  <pageMargins left="0.23622047244094491" right="0.23622047244094491" top="1.43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>
    <pageSetUpPr fitToPage="1"/>
  </sheetPr>
  <dimension ref="A1:E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09" bestFit="1" customWidth="1"/>
    <col min="2" max="2" width="32.625" style="109" bestFit="1" customWidth="1"/>
    <col min="3" max="3" width="14.75" style="122" bestFit="1" customWidth="1"/>
    <col min="4" max="4" width="11.5" style="123" bestFit="1" customWidth="1"/>
    <col min="5" max="6" width="9" style="109"/>
    <col min="7" max="7" width="10.875" style="109" bestFit="1" customWidth="1"/>
    <col min="8" max="16384" width="9" style="109"/>
  </cols>
  <sheetData>
    <row r="1" spans="1:5" x14ac:dyDescent="0.25">
      <c r="A1" s="394" t="s">
        <v>594</v>
      </c>
      <c r="B1" s="394"/>
      <c r="C1" s="394"/>
      <c r="D1" s="394"/>
      <c r="E1" s="124"/>
    </row>
    <row r="2" spans="1:5" x14ac:dyDescent="0.25">
      <c r="A2" s="125" t="s">
        <v>290</v>
      </c>
    </row>
    <row r="3" spans="1:5" x14ac:dyDescent="0.25">
      <c r="A3" s="432" t="s">
        <v>220</v>
      </c>
      <c r="B3" s="445" t="s">
        <v>326</v>
      </c>
      <c r="C3" s="427">
        <v>2021</v>
      </c>
      <c r="D3" s="427"/>
    </row>
    <row r="4" spans="1:5" x14ac:dyDescent="0.25">
      <c r="A4" s="432"/>
      <c r="B4" s="446"/>
      <c r="C4" s="138" t="s">
        <v>219</v>
      </c>
      <c r="D4" s="139" t="s">
        <v>224</v>
      </c>
    </row>
    <row r="5" spans="1:5" x14ac:dyDescent="0.25">
      <c r="A5" s="140" t="s">
        <v>122</v>
      </c>
      <c r="B5" s="141"/>
      <c r="C5" s="145">
        <v>5938</v>
      </c>
      <c r="D5" s="142">
        <v>7976.27</v>
      </c>
    </row>
    <row r="6" spans="1:5" x14ac:dyDescent="0.25">
      <c r="A6" s="143" t="s">
        <v>121</v>
      </c>
      <c r="B6" s="144"/>
      <c r="C6" s="145">
        <v>11</v>
      </c>
      <c r="D6" s="146">
        <v>2.2999999999999998</v>
      </c>
    </row>
    <row r="7" spans="1:5" x14ac:dyDescent="0.25">
      <c r="A7" s="147" t="s">
        <v>120</v>
      </c>
      <c r="B7" s="144"/>
      <c r="C7" s="145">
        <v>156</v>
      </c>
      <c r="D7" s="146">
        <v>94.27</v>
      </c>
    </row>
    <row r="8" spans="1:5" x14ac:dyDescent="0.25">
      <c r="A8" s="143" t="s">
        <v>119</v>
      </c>
      <c r="B8" s="148"/>
      <c r="C8" s="149">
        <v>83</v>
      </c>
      <c r="D8" s="150">
        <v>578.75</v>
      </c>
    </row>
    <row r="9" spans="1:5" x14ac:dyDescent="0.25">
      <c r="A9" s="298" t="s">
        <v>498</v>
      </c>
      <c r="B9" s="148"/>
      <c r="C9" s="149">
        <v>43</v>
      </c>
      <c r="D9" s="150">
        <v>170.71</v>
      </c>
    </row>
    <row r="10" spans="1:5" x14ac:dyDescent="0.25">
      <c r="A10" s="147" t="s">
        <v>118</v>
      </c>
      <c r="B10" s="148"/>
      <c r="C10" s="149">
        <v>24887</v>
      </c>
      <c r="D10" s="150">
        <v>6158.88</v>
      </c>
    </row>
    <row r="11" spans="1:5" x14ac:dyDescent="0.25">
      <c r="A11" s="143" t="s">
        <v>117</v>
      </c>
      <c r="B11" s="151"/>
      <c r="C11" s="152">
        <v>238</v>
      </c>
      <c r="D11" s="153">
        <v>794.99</v>
      </c>
    </row>
    <row r="12" spans="1:5" x14ac:dyDescent="0.25">
      <c r="A12" s="437" t="s">
        <v>116</v>
      </c>
      <c r="B12" s="113" t="s">
        <v>327</v>
      </c>
      <c r="C12" s="128">
        <v>24</v>
      </c>
      <c r="D12" s="113">
        <v>13.89</v>
      </c>
    </row>
    <row r="13" spans="1:5" x14ac:dyDescent="0.25">
      <c r="A13" s="438"/>
      <c r="B13" s="154" t="s">
        <v>328</v>
      </c>
      <c r="C13" s="155">
        <v>19</v>
      </c>
      <c r="D13" s="156">
        <v>46.07</v>
      </c>
    </row>
    <row r="14" spans="1:5" x14ac:dyDescent="0.25">
      <c r="A14" s="439"/>
      <c r="B14" s="347" t="s">
        <v>329</v>
      </c>
      <c r="C14" s="149">
        <v>43</v>
      </c>
      <c r="D14" s="132">
        <f>SUM(D12:D13)</f>
        <v>59.96</v>
      </c>
    </row>
    <row r="15" spans="1:5" x14ac:dyDescent="0.25">
      <c r="A15" s="147" t="s">
        <v>115</v>
      </c>
      <c r="B15" s="157"/>
      <c r="C15" s="158">
        <v>191</v>
      </c>
      <c r="D15" s="159">
        <v>117.97</v>
      </c>
    </row>
    <row r="16" spans="1:5" x14ac:dyDescent="0.25">
      <c r="A16" s="147" t="s">
        <v>114</v>
      </c>
      <c r="B16" s="151"/>
      <c r="C16" s="160">
        <v>459</v>
      </c>
      <c r="D16" s="146">
        <v>661.04</v>
      </c>
    </row>
    <row r="17" spans="1:4" x14ac:dyDescent="0.25">
      <c r="A17" s="147" t="s">
        <v>113</v>
      </c>
      <c r="B17" s="144"/>
      <c r="C17" s="145">
        <v>80</v>
      </c>
      <c r="D17" s="146">
        <v>1059.82</v>
      </c>
    </row>
    <row r="18" spans="1:4" x14ac:dyDescent="0.25">
      <c r="A18" s="147" t="s">
        <v>112</v>
      </c>
      <c r="B18" s="144"/>
      <c r="C18" s="145">
        <v>6</v>
      </c>
      <c r="D18" s="146">
        <v>12.8</v>
      </c>
    </row>
    <row r="19" spans="1:4" x14ac:dyDescent="0.25">
      <c r="A19" s="143" t="s">
        <v>111</v>
      </c>
      <c r="B19" s="144"/>
      <c r="C19" s="145">
        <v>98</v>
      </c>
      <c r="D19" s="146">
        <v>177.14</v>
      </c>
    </row>
    <row r="20" spans="1:4" x14ac:dyDescent="0.25">
      <c r="A20" s="437" t="s">
        <v>110</v>
      </c>
      <c r="B20" s="113" t="s">
        <v>327</v>
      </c>
      <c r="C20" s="128">
        <v>507</v>
      </c>
      <c r="D20" s="113">
        <v>864.42</v>
      </c>
    </row>
    <row r="21" spans="1:4" x14ac:dyDescent="0.25">
      <c r="A21" s="438"/>
      <c r="B21" s="113" t="s">
        <v>328</v>
      </c>
      <c r="C21" s="128">
        <v>55</v>
      </c>
      <c r="D21" s="113">
        <v>419.94</v>
      </c>
    </row>
    <row r="22" spans="1:4" x14ac:dyDescent="0.25">
      <c r="A22" s="438"/>
      <c r="B22" s="130"/>
      <c r="C22" s="129">
        <v>37</v>
      </c>
      <c r="D22" s="113">
        <v>31.22</v>
      </c>
    </row>
    <row r="23" spans="1:4" x14ac:dyDescent="0.25">
      <c r="A23" s="439"/>
      <c r="B23" s="346" t="s">
        <v>330</v>
      </c>
      <c r="C23" s="149">
        <v>567</v>
      </c>
      <c r="D23" s="161">
        <f>SUM(D20:D22)</f>
        <v>1315.58</v>
      </c>
    </row>
    <row r="24" spans="1:4" x14ac:dyDescent="0.25">
      <c r="A24" s="312" t="s">
        <v>526</v>
      </c>
      <c r="B24" s="151"/>
      <c r="C24" s="160">
        <v>13</v>
      </c>
      <c r="D24" s="146">
        <v>34.53</v>
      </c>
    </row>
    <row r="25" spans="1:4" x14ac:dyDescent="0.25">
      <c r="A25" s="147" t="s">
        <v>109</v>
      </c>
      <c r="B25" s="144"/>
      <c r="C25" s="145">
        <v>239</v>
      </c>
      <c r="D25" s="146">
        <v>389.83</v>
      </c>
    </row>
    <row r="26" spans="1:4" x14ac:dyDescent="0.25">
      <c r="A26" s="147" t="s">
        <v>108</v>
      </c>
      <c r="B26" s="144"/>
      <c r="C26" s="145">
        <v>426</v>
      </c>
      <c r="D26" s="146">
        <v>1854.5</v>
      </c>
    </row>
    <row r="27" spans="1:4" x14ac:dyDescent="0.25">
      <c r="A27" s="147" t="s">
        <v>107</v>
      </c>
      <c r="B27" s="144"/>
      <c r="C27" s="145">
        <v>60</v>
      </c>
      <c r="D27" s="146">
        <v>66.599999999999994</v>
      </c>
    </row>
    <row r="28" spans="1:4" x14ac:dyDescent="0.25">
      <c r="A28" s="147" t="s">
        <v>106</v>
      </c>
      <c r="B28" s="144"/>
      <c r="C28" s="145">
        <v>218</v>
      </c>
      <c r="D28" s="146">
        <v>185.93</v>
      </c>
    </row>
    <row r="29" spans="1:4" x14ac:dyDescent="0.25">
      <c r="A29" s="147" t="s">
        <v>105</v>
      </c>
      <c r="B29" s="144"/>
      <c r="C29" s="145">
        <v>7</v>
      </c>
      <c r="D29" s="146">
        <v>3.19</v>
      </c>
    </row>
    <row r="30" spans="1:4" x14ac:dyDescent="0.25">
      <c r="A30" s="147" t="s">
        <v>104</v>
      </c>
      <c r="B30" s="144"/>
      <c r="C30" s="145">
        <v>197</v>
      </c>
      <c r="D30" s="146">
        <v>66.349999999999994</v>
      </c>
    </row>
    <row r="31" spans="1:4" x14ac:dyDescent="0.25">
      <c r="A31" s="143" t="s">
        <v>103</v>
      </c>
      <c r="B31" s="144"/>
      <c r="C31" s="145">
        <v>670</v>
      </c>
      <c r="D31" s="146">
        <v>1631.17</v>
      </c>
    </row>
    <row r="32" spans="1:4" x14ac:dyDescent="0.25">
      <c r="A32" s="162" t="s">
        <v>102</v>
      </c>
      <c r="B32" s="144"/>
      <c r="C32" s="145">
        <v>33</v>
      </c>
      <c r="D32" s="146">
        <v>14.73</v>
      </c>
    </row>
    <row r="33" spans="1:4" x14ac:dyDescent="0.25">
      <c r="A33" s="437" t="s">
        <v>101</v>
      </c>
      <c r="B33" s="113" t="s">
        <v>327</v>
      </c>
      <c r="C33" s="128">
        <v>103</v>
      </c>
      <c r="D33" s="113">
        <v>130.91999999999999</v>
      </c>
    </row>
    <row r="34" spans="1:4" x14ac:dyDescent="0.25">
      <c r="A34" s="438"/>
      <c r="B34" s="130" t="s">
        <v>328</v>
      </c>
      <c r="C34" s="129">
        <v>109</v>
      </c>
      <c r="D34" s="113">
        <v>797.9</v>
      </c>
    </row>
    <row r="35" spans="1:4" x14ac:dyDescent="0.25">
      <c r="A35" s="439"/>
      <c r="B35" s="346" t="s">
        <v>331</v>
      </c>
      <c r="C35" s="149">
        <v>208</v>
      </c>
      <c r="D35" s="161">
        <f>SUM(D33:D34)</f>
        <v>928.81999999999994</v>
      </c>
    </row>
    <row r="36" spans="1:4" x14ac:dyDescent="0.25">
      <c r="A36" s="147" t="s">
        <v>100</v>
      </c>
      <c r="B36" s="144"/>
      <c r="C36" s="145">
        <v>3</v>
      </c>
      <c r="D36" s="146">
        <v>31.88</v>
      </c>
    </row>
    <row r="37" spans="1:4" x14ac:dyDescent="0.25">
      <c r="A37" s="143" t="s">
        <v>99</v>
      </c>
      <c r="B37" s="144"/>
      <c r="C37" s="145">
        <v>0</v>
      </c>
      <c r="D37" s="146">
        <v>0</v>
      </c>
    </row>
    <row r="38" spans="1:4" x14ac:dyDescent="0.25">
      <c r="A38" s="269" t="s">
        <v>488</v>
      </c>
      <c r="B38" s="144"/>
      <c r="C38" s="145">
        <v>4</v>
      </c>
      <c r="D38" s="146">
        <v>2.27</v>
      </c>
    </row>
    <row r="39" spans="1:4" x14ac:dyDescent="0.25">
      <c r="A39" s="269" t="s">
        <v>489</v>
      </c>
      <c r="B39" s="144"/>
      <c r="C39" s="145">
        <v>0</v>
      </c>
      <c r="D39" s="146">
        <v>0</v>
      </c>
    </row>
    <row r="40" spans="1:4" x14ac:dyDescent="0.25">
      <c r="A40" s="440" t="s">
        <v>20</v>
      </c>
      <c r="B40" s="113" t="s">
        <v>327</v>
      </c>
      <c r="C40" s="128">
        <v>142</v>
      </c>
      <c r="D40" s="113">
        <v>99.53</v>
      </c>
    </row>
    <row r="41" spans="1:4" x14ac:dyDescent="0.25">
      <c r="A41" s="441"/>
      <c r="B41" s="130" t="s">
        <v>328</v>
      </c>
      <c r="C41" s="129">
        <v>348</v>
      </c>
      <c r="D41" s="113">
        <v>16047.9</v>
      </c>
    </row>
    <row r="42" spans="1:4" x14ac:dyDescent="0.25">
      <c r="A42" s="442"/>
      <c r="B42" s="346" t="s">
        <v>332</v>
      </c>
      <c r="C42" s="149">
        <v>486</v>
      </c>
      <c r="D42" s="161">
        <f>SUM(D40:D41)</f>
        <v>16147.43</v>
      </c>
    </row>
    <row r="43" spans="1:4" x14ac:dyDescent="0.25">
      <c r="A43" s="437" t="s">
        <v>98</v>
      </c>
      <c r="B43" s="113" t="s">
        <v>327</v>
      </c>
      <c r="C43" s="128">
        <v>65329</v>
      </c>
      <c r="D43" s="113">
        <v>14647.6</v>
      </c>
    </row>
    <row r="44" spans="1:4" x14ac:dyDescent="0.25">
      <c r="A44" s="438"/>
      <c r="B44" s="113" t="s">
        <v>333</v>
      </c>
      <c r="C44" s="128">
        <v>0</v>
      </c>
      <c r="D44" s="113">
        <v>0</v>
      </c>
    </row>
    <row r="45" spans="1:4" x14ac:dyDescent="0.25">
      <c r="A45" s="438"/>
      <c r="B45" s="113" t="s">
        <v>316</v>
      </c>
      <c r="C45" s="128">
        <v>0</v>
      </c>
      <c r="D45" s="113">
        <v>0</v>
      </c>
    </row>
    <row r="46" spans="1:4" x14ac:dyDescent="0.25">
      <c r="A46" s="438"/>
      <c r="B46" s="130" t="s">
        <v>328</v>
      </c>
      <c r="C46" s="129">
        <v>134</v>
      </c>
      <c r="D46" s="113">
        <v>238.13</v>
      </c>
    </row>
    <row r="47" spans="1:4" x14ac:dyDescent="0.25">
      <c r="A47" s="439"/>
      <c r="B47" s="346" t="s">
        <v>334</v>
      </c>
      <c r="C47" s="149">
        <v>65397</v>
      </c>
      <c r="D47" s="161">
        <f>SUM(D43:D46)</f>
        <v>14885.73</v>
      </c>
    </row>
    <row r="48" spans="1:4" x14ac:dyDescent="0.25">
      <c r="A48" s="447" t="s">
        <v>335</v>
      </c>
      <c r="B48" s="448"/>
      <c r="C48" s="349">
        <v>77077</v>
      </c>
      <c r="D48" s="163">
        <f>+D5+D6+D7+D8+D9+D10+D11+D14+D15+D16+D17+D18+D19+D23+D24+D25+D26+D27+D28+D29+D30+D31+D32+D35+D36+D37+D38+D39+D42+D47</f>
        <v>55423.439999999988</v>
      </c>
    </row>
  </sheetData>
  <sheetProtection algorithmName="SHA-512" hashValue="cwjyFApfKF/rytVC8x4zUgfASUC5EybW4c3ll/m+nM2unOQaRKfiqL+iWrFZIBn2aekDnp4mGdksJK9O3uRYdg==" saltValue="lOxW3gOu1EYXhjmyPv5WUQ==" spinCount="100000" sheet="1" objects="1" scenarios="1"/>
  <mergeCells count="10">
    <mergeCell ref="A33:A35"/>
    <mergeCell ref="A40:A42"/>
    <mergeCell ref="A43:A47"/>
    <mergeCell ref="A48:B48"/>
    <mergeCell ref="A20:A23"/>
    <mergeCell ref="A1:D1"/>
    <mergeCell ref="A12:A14"/>
    <mergeCell ref="C3:D3"/>
    <mergeCell ref="B3:B4"/>
    <mergeCell ref="A3:A4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pageSetUpPr fitToPage="1"/>
  </sheetPr>
  <dimension ref="A1:D48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.875" style="109" bestFit="1" customWidth="1"/>
    <col min="2" max="2" width="32.625" style="109" bestFit="1" customWidth="1"/>
    <col min="3" max="3" width="14.75" style="122" bestFit="1" customWidth="1"/>
    <col min="4" max="4" width="11.5" style="123" bestFit="1" customWidth="1"/>
    <col min="5" max="16384" width="9" style="109"/>
  </cols>
  <sheetData>
    <row r="1" spans="1:4" x14ac:dyDescent="0.25">
      <c r="A1" s="394" t="s">
        <v>594</v>
      </c>
      <c r="B1" s="394"/>
      <c r="C1" s="394"/>
      <c r="D1" s="394"/>
    </row>
    <row r="2" spans="1:4" x14ac:dyDescent="0.25">
      <c r="A2" s="295" t="s">
        <v>291</v>
      </c>
      <c r="B2" s="122"/>
      <c r="C2" s="123"/>
      <c r="D2" s="295"/>
    </row>
    <row r="3" spans="1:4" x14ac:dyDescent="0.25">
      <c r="A3" s="432" t="s">
        <v>220</v>
      </c>
      <c r="B3" s="445" t="s">
        <v>326</v>
      </c>
      <c r="C3" s="427">
        <v>2021</v>
      </c>
      <c r="D3" s="427"/>
    </row>
    <row r="4" spans="1:4" x14ac:dyDescent="0.25">
      <c r="A4" s="432"/>
      <c r="B4" s="446"/>
      <c r="C4" s="345" t="s">
        <v>219</v>
      </c>
      <c r="D4" s="139" t="s">
        <v>224</v>
      </c>
    </row>
    <row r="5" spans="1:4" x14ac:dyDescent="0.25">
      <c r="A5" s="343" t="s">
        <v>122</v>
      </c>
      <c r="B5" s="346"/>
      <c r="C5" s="145">
        <v>1</v>
      </c>
      <c r="D5" s="142">
        <v>7.0000000000000007E-2</v>
      </c>
    </row>
    <row r="6" spans="1:4" x14ac:dyDescent="0.25">
      <c r="A6" s="143" t="s">
        <v>121</v>
      </c>
      <c r="B6" s="144"/>
      <c r="C6" s="145">
        <v>1</v>
      </c>
      <c r="D6" s="146">
        <v>0.99</v>
      </c>
    </row>
    <row r="7" spans="1:4" x14ac:dyDescent="0.25">
      <c r="A7" s="342" t="s">
        <v>120</v>
      </c>
      <c r="B7" s="144"/>
      <c r="C7" s="145">
        <v>3</v>
      </c>
      <c r="D7" s="146">
        <v>0.3</v>
      </c>
    </row>
    <row r="8" spans="1:4" x14ac:dyDescent="0.25">
      <c r="A8" s="143" t="s">
        <v>119</v>
      </c>
      <c r="B8" s="148"/>
      <c r="C8" s="149">
        <v>0</v>
      </c>
      <c r="D8" s="150">
        <v>0</v>
      </c>
    </row>
    <row r="9" spans="1:4" x14ac:dyDescent="0.25">
      <c r="A9" s="342" t="s">
        <v>498</v>
      </c>
      <c r="B9" s="148"/>
      <c r="C9" s="149">
        <v>0</v>
      </c>
      <c r="D9" s="150">
        <v>0</v>
      </c>
    </row>
    <row r="10" spans="1:4" x14ac:dyDescent="0.25">
      <c r="A10" s="342" t="s">
        <v>118</v>
      </c>
      <c r="B10" s="148"/>
      <c r="C10" s="149">
        <v>314</v>
      </c>
      <c r="D10" s="150">
        <v>25.54</v>
      </c>
    </row>
    <row r="11" spans="1:4" x14ac:dyDescent="0.25">
      <c r="A11" s="143" t="s">
        <v>117</v>
      </c>
      <c r="B11" s="151"/>
      <c r="C11" s="152">
        <v>126</v>
      </c>
      <c r="D11" s="153">
        <v>7.87</v>
      </c>
    </row>
    <row r="12" spans="1:4" x14ac:dyDescent="0.25">
      <c r="A12" s="437" t="s">
        <v>116</v>
      </c>
      <c r="B12" s="113" t="s">
        <v>327</v>
      </c>
      <c r="C12" s="128">
        <v>0</v>
      </c>
      <c r="D12" s="113">
        <v>0</v>
      </c>
    </row>
    <row r="13" spans="1:4" x14ac:dyDescent="0.25">
      <c r="A13" s="438"/>
      <c r="B13" s="154" t="s">
        <v>328</v>
      </c>
      <c r="C13" s="155">
        <v>0</v>
      </c>
      <c r="D13" s="156">
        <v>0</v>
      </c>
    </row>
    <row r="14" spans="1:4" x14ac:dyDescent="0.25">
      <c r="A14" s="439"/>
      <c r="B14" s="347" t="s">
        <v>329</v>
      </c>
      <c r="C14" s="149">
        <v>0</v>
      </c>
      <c r="D14" s="132">
        <f>SUM(D12:D13)</f>
        <v>0</v>
      </c>
    </row>
    <row r="15" spans="1:4" x14ac:dyDescent="0.25">
      <c r="A15" s="342" t="s">
        <v>115</v>
      </c>
      <c r="B15" s="157"/>
      <c r="C15" s="158">
        <v>1</v>
      </c>
      <c r="D15" s="159">
        <v>0.06</v>
      </c>
    </row>
    <row r="16" spans="1:4" x14ac:dyDescent="0.25">
      <c r="A16" s="342" t="s">
        <v>114</v>
      </c>
      <c r="B16" s="151"/>
      <c r="C16" s="160">
        <v>9</v>
      </c>
      <c r="D16" s="146">
        <v>0.45</v>
      </c>
    </row>
    <row r="17" spans="1:4" x14ac:dyDescent="0.25">
      <c r="A17" s="342" t="s">
        <v>113</v>
      </c>
      <c r="B17" s="144"/>
      <c r="C17" s="145">
        <v>20</v>
      </c>
      <c r="D17" s="146">
        <v>2.4500000000000002</v>
      </c>
    </row>
    <row r="18" spans="1:4" x14ac:dyDescent="0.25">
      <c r="A18" s="342" t="s">
        <v>112</v>
      </c>
      <c r="B18" s="144"/>
      <c r="C18" s="145">
        <v>0</v>
      </c>
      <c r="D18" s="146">
        <v>0</v>
      </c>
    </row>
    <row r="19" spans="1:4" x14ac:dyDescent="0.25">
      <c r="A19" s="143" t="s">
        <v>111</v>
      </c>
      <c r="B19" s="144"/>
      <c r="C19" s="145">
        <v>1</v>
      </c>
      <c r="D19" s="146">
        <v>0.64</v>
      </c>
    </row>
    <row r="20" spans="1:4" x14ac:dyDescent="0.25">
      <c r="A20" s="437" t="s">
        <v>110</v>
      </c>
      <c r="B20" s="113" t="s">
        <v>327</v>
      </c>
      <c r="C20" s="128">
        <v>11</v>
      </c>
      <c r="D20" s="113">
        <v>0.94</v>
      </c>
    </row>
    <row r="21" spans="1:4" x14ac:dyDescent="0.25">
      <c r="A21" s="438"/>
      <c r="B21" s="113" t="s">
        <v>328</v>
      </c>
      <c r="C21" s="128">
        <v>0</v>
      </c>
      <c r="D21" s="113">
        <v>0</v>
      </c>
    </row>
    <row r="22" spans="1:4" x14ac:dyDescent="0.25">
      <c r="A22" s="438"/>
      <c r="B22" s="130"/>
      <c r="C22" s="129">
        <v>1</v>
      </c>
      <c r="D22" s="113">
        <v>0.28000000000000003</v>
      </c>
    </row>
    <row r="23" spans="1:4" x14ac:dyDescent="0.25">
      <c r="A23" s="439"/>
      <c r="B23" s="346" t="s">
        <v>330</v>
      </c>
      <c r="C23" s="149">
        <v>11</v>
      </c>
      <c r="D23" s="161">
        <f>SUM(D20:D22)</f>
        <v>1.22</v>
      </c>
    </row>
    <row r="24" spans="1:4" x14ac:dyDescent="0.25">
      <c r="A24" s="343" t="s">
        <v>526</v>
      </c>
      <c r="B24" s="151"/>
      <c r="C24" s="160">
        <v>0</v>
      </c>
      <c r="D24" s="146">
        <v>0</v>
      </c>
    </row>
    <row r="25" spans="1:4" x14ac:dyDescent="0.25">
      <c r="A25" s="342" t="s">
        <v>109</v>
      </c>
      <c r="B25" s="144"/>
      <c r="C25" s="145">
        <v>0</v>
      </c>
      <c r="D25" s="146">
        <v>0</v>
      </c>
    </row>
    <row r="26" spans="1:4" x14ac:dyDescent="0.25">
      <c r="A26" s="342" t="s">
        <v>108</v>
      </c>
      <c r="B26" s="144"/>
      <c r="C26" s="145">
        <v>0</v>
      </c>
      <c r="D26" s="146">
        <v>0</v>
      </c>
    </row>
    <row r="27" spans="1:4" x14ac:dyDescent="0.25">
      <c r="A27" s="342" t="s">
        <v>107</v>
      </c>
      <c r="B27" s="144"/>
      <c r="C27" s="145">
        <v>0</v>
      </c>
      <c r="D27" s="146">
        <v>0</v>
      </c>
    </row>
    <row r="28" spans="1:4" x14ac:dyDescent="0.25">
      <c r="A28" s="342" t="s">
        <v>106</v>
      </c>
      <c r="B28" s="144"/>
      <c r="C28" s="145">
        <v>9</v>
      </c>
      <c r="D28" s="146">
        <v>0.94</v>
      </c>
    </row>
    <row r="29" spans="1:4" x14ac:dyDescent="0.25">
      <c r="A29" s="342" t="s">
        <v>105</v>
      </c>
      <c r="B29" s="144"/>
      <c r="C29" s="145">
        <v>0</v>
      </c>
      <c r="D29" s="146">
        <v>0</v>
      </c>
    </row>
    <row r="30" spans="1:4" x14ac:dyDescent="0.25">
      <c r="A30" s="342" t="s">
        <v>104</v>
      </c>
      <c r="B30" s="144"/>
      <c r="C30" s="145">
        <v>0</v>
      </c>
      <c r="D30" s="146">
        <v>0</v>
      </c>
    </row>
    <row r="31" spans="1:4" x14ac:dyDescent="0.25">
      <c r="A31" s="143" t="s">
        <v>103</v>
      </c>
      <c r="B31" s="144"/>
      <c r="C31" s="145">
        <v>2</v>
      </c>
      <c r="D31" s="146">
        <v>0.04</v>
      </c>
    </row>
    <row r="32" spans="1:4" x14ac:dyDescent="0.25">
      <c r="A32" s="341" t="s">
        <v>102</v>
      </c>
      <c r="B32" s="144"/>
      <c r="C32" s="145">
        <v>2</v>
      </c>
      <c r="D32" s="146">
        <v>0.08</v>
      </c>
    </row>
    <row r="33" spans="1:4" x14ac:dyDescent="0.25">
      <c r="A33" s="437" t="s">
        <v>101</v>
      </c>
      <c r="B33" s="113" t="s">
        <v>327</v>
      </c>
      <c r="C33" s="128">
        <v>0</v>
      </c>
      <c r="D33" s="113">
        <v>0</v>
      </c>
    </row>
    <row r="34" spans="1:4" x14ac:dyDescent="0.25">
      <c r="A34" s="438"/>
      <c r="B34" s="130" t="s">
        <v>328</v>
      </c>
      <c r="C34" s="129">
        <v>0</v>
      </c>
      <c r="D34" s="113">
        <v>0</v>
      </c>
    </row>
    <row r="35" spans="1:4" x14ac:dyDescent="0.25">
      <c r="A35" s="439"/>
      <c r="B35" s="346" t="s">
        <v>331</v>
      </c>
      <c r="C35" s="149">
        <v>0</v>
      </c>
      <c r="D35" s="161">
        <f>SUM(D33:D34)</f>
        <v>0</v>
      </c>
    </row>
    <row r="36" spans="1:4" x14ac:dyDescent="0.25">
      <c r="A36" s="342" t="s">
        <v>100</v>
      </c>
      <c r="B36" s="144"/>
      <c r="C36" s="145">
        <v>0</v>
      </c>
      <c r="D36" s="146">
        <v>0</v>
      </c>
    </row>
    <row r="37" spans="1:4" x14ac:dyDescent="0.25">
      <c r="A37" s="143" t="s">
        <v>99</v>
      </c>
      <c r="B37" s="144"/>
      <c r="C37" s="145">
        <v>0</v>
      </c>
      <c r="D37" s="146">
        <v>0</v>
      </c>
    </row>
    <row r="38" spans="1:4" x14ac:dyDescent="0.25">
      <c r="A38" s="344" t="s">
        <v>488</v>
      </c>
      <c r="B38" s="144"/>
      <c r="C38" s="145">
        <v>0</v>
      </c>
      <c r="D38" s="146">
        <v>0</v>
      </c>
    </row>
    <row r="39" spans="1:4" x14ac:dyDescent="0.25">
      <c r="A39" s="344" t="s">
        <v>489</v>
      </c>
      <c r="B39" s="144"/>
      <c r="C39" s="145">
        <v>0</v>
      </c>
      <c r="D39" s="146">
        <v>0</v>
      </c>
    </row>
    <row r="40" spans="1:4" x14ac:dyDescent="0.25">
      <c r="A40" s="440" t="s">
        <v>20</v>
      </c>
      <c r="B40" s="113" t="s">
        <v>327</v>
      </c>
      <c r="C40" s="128">
        <v>5</v>
      </c>
      <c r="D40" s="113">
        <v>0.38</v>
      </c>
    </row>
    <row r="41" spans="1:4" x14ac:dyDescent="0.25">
      <c r="A41" s="441"/>
      <c r="B41" s="130" t="s">
        <v>328</v>
      </c>
      <c r="C41" s="129">
        <v>0</v>
      </c>
      <c r="D41" s="113">
        <v>0</v>
      </c>
    </row>
    <row r="42" spans="1:4" x14ac:dyDescent="0.25">
      <c r="A42" s="442"/>
      <c r="B42" s="346" t="s">
        <v>332</v>
      </c>
      <c r="C42" s="149">
        <v>5</v>
      </c>
      <c r="D42" s="161">
        <f>SUM(D40:D41)</f>
        <v>0.38</v>
      </c>
    </row>
    <row r="43" spans="1:4" ht="15" customHeight="1" x14ac:dyDescent="0.25">
      <c r="A43" s="437" t="s">
        <v>98</v>
      </c>
      <c r="B43" s="113" t="s">
        <v>327</v>
      </c>
      <c r="C43" s="128">
        <v>7985</v>
      </c>
      <c r="D43" s="113">
        <v>956.36</v>
      </c>
    </row>
    <row r="44" spans="1:4" x14ac:dyDescent="0.25">
      <c r="A44" s="438"/>
      <c r="B44" s="113" t="s">
        <v>333</v>
      </c>
      <c r="C44" s="128">
        <v>0</v>
      </c>
      <c r="D44" s="113">
        <v>0</v>
      </c>
    </row>
    <row r="45" spans="1:4" x14ac:dyDescent="0.25">
      <c r="A45" s="438"/>
      <c r="B45" s="113" t="s">
        <v>316</v>
      </c>
      <c r="C45" s="128">
        <v>0</v>
      </c>
      <c r="D45" s="113">
        <v>0</v>
      </c>
    </row>
    <row r="46" spans="1:4" x14ac:dyDescent="0.25">
      <c r="A46" s="438"/>
      <c r="B46" s="130" t="s">
        <v>328</v>
      </c>
      <c r="C46" s="129">
        <v>18</v>
      </c>
      <c r="D46" s="113">
        <v>1.69</v>
      </c>
    </row>
    <row r="47" spans="1:4" x14ac:dyDescent="0.25">
      <c r="A47" s="439"/>
      <c r="B47" s="346" t="s">
        <v>334</v>
      </c>
      <c r="C47" s="149">
        <v>7993</v>
      </c>
      <c r="D47" s="161">
        <f>SUM(D43:D46)</f>
        <v>958.05000000000007</v>
      </c>
    </row>
    <row r="48" spans="1:4" ht="15" customHeight="1" x14ac:dyDescent="0.25">
      <c r="A48" s="447" t="s">
        <v>335</v>
      </c>
      <c r="B48" s="448"/>
      <c r="C48" s="349">
        <v>8088</v>
      </c>
      <c r="D48" s="163">
        <f>+D5+D6+D7+D8+D9+D10+D11+D14+D15+D16+D17+D18+D19+D23+D24+D25+D26+D27+D28+D29+D30+D31+D32+D35+D36+D37+D38+D39+D42+D47</f>
        <v>999.08</v>
      </c>
    </row>
  </sheetData>
  <sheetProtection algorithmName="SHA-512" hashValue="9Iybbx+f87mYcJPRoQLKjxfTfm9fUUkJ7QBhZKN1KQw9xPxP2rUb4yt4lOpTvwCKTb9VJK9wfPRDbcGspnuaRw==" saltValue="uq9jlqFKO63Ebbjlm6vZLw==" spinCount="100000" sheet="1" objects="1" scenarios="1"/>
  <mergeCells count="10">
    <mergeCell ref="A48:B48"/>
    <mergeCell ref="A1:D1"/>
    <mergeCell ref="A43:A47"/>
    <mergeCell ref="A33:A35"/>
    <mergeCell ref="A40:A42"/>
    <mergeCell ref="A3:A4"/>
    <mergeCell ref="B3:B4"/>
    <mergeCell ref="C3:D3"/>
    <mergeCell ref="A12:A14"/>
    <mergeCell ref="A20:A23"/>
  </mergeCells>
  <printOptions horizontalCentered="1"/>
  <pageMargins left="0.43307086614173229" right="0.43307086614173229" top="0.89" bottom="0.74803149606299213" header="0.31496062992125984" footer="0.31496062992125984"/>
  <pageSetup paperSize="9" scale="96" orientation="portrait" r:id="rId1"/>
  <headerFooter>
    <oddFooter>&amp;R&amp;8Pág.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09" bestFit="1" customWidth="1"/>
    <col min="2" max="2" width="27.5" style="109" bestFit="1" customWidth="1"/>
    <col min="3" max="3" width="17.5" style="109" bestFit="1" customWidth="1"/>
    <col min="4" max="4" width="14.75" style="166" bestFit="1" customWidth="1"/>
    <col min="5" max="5" width="12.375" style="123" bestFit="1" customWidth="1"/>
    <col min="6" max="16384" width="9" style="109"/>
  </cols>
  <sheetData>
    <row r="1" spans="1:5" x14ac:dyDescent="0.25">
      <c r="A1" s="394" t="s">
        <v>595</v>
      </c>
      <c r="B1" s="394"/>
      <c r="C1" s="394"/>
      <c r="D1" s="394"/>
      <c r="E1" s="394"/>
    </row>
    <row r="2" spans="1:5" ht="15" customHeight="1" x14ac:dyDescent="0.25">
      <c r="A2" s="164" t="s">
        <v>290</v>
      </c>
      <c r="B2" s="165"/>
    </row>
    <row r="3" spans="1:5" x14ac:dyDescent="0.25">
      <c r="A3" s="445" t="s">
        <v>220</v>
      </c>
      <c r="B3" s="432" t="s">
        <v>509</v>
      </c>
      <c r="C3" s="445" t="s">
        <v>326</v>
      </c>
      <c r="D3" s="427">
        <v>2021</v>
      </c>
      <c r="E3" s="427"/>
    </row>
    <row r="4" spans="1:5" x14ac:dyDescent="0.25">
      <c r="A4" s="446"/>
      <c r="B4" s="432"/>
      <c r="C4" s="445"/>
      <c r="D4" s="167" t="s">
        <v>219</v>
      </c>
      <c r="E4" s="127" t="s">
        <v>218</v>
      </c>
    </row>
    <row r="5" spans="1:5" x14ac:dyDescent="0.25">
      <c r="A5" s="437" t="s">
        <v>173</v>
      </c>
      <c r="B5" s="113"/>
      <c r="C5" s="128" t="s">
        <v>342</v>
      </c>
      <c r="D5" s="63">
        <v>85852</v>
      </c>
      <c r="E5" s="113">
        <v>302477.46999999997</v>
      </c>
    </row>
    <row r="6" spans="1:5" x14ac:dyDescent="0.25">
      <c r="A6" s="438"/>
      <c r="B6" s="130"/>
      <c r="C6" s="129" t="s">
        <v>341</v>
      </c>
      <c r="D6" s="168">
        <v>1626</v>
      </c>
      <c r="E6" s="113">
        <v>5255.8</v>
      </c>
    </row>
    <row r="7" spans="1:5" x14ac:dyDescent="0.25">
      <c r="A7" s="439"/>
      <c r="B7" s="449" t="s">
        <v>171</v>
      </c>
      <c r="C7" s="453"/>
      <c r="D7" s="350">
        <v>86654</v>
      </c>
      <c r="E7" s="150">
        <f>SUM(E5:E6)</f>
        <v>307733.26999999996</v>
      </c>
    </row>
    <row r="8" spans="1:5" x14ac:dyDescent="0.25">
      <c r="A8" s="437" t="s">
        <v>153</v>
      </c>
      <c r="B8" s="451" t="s">
        <v>343</v>
      </c>
      <c r="C8" s="128" t="s">
        <v>339</v>
      </c>
      <c r="D8" s="63">
        <v>91</v>
      </c>
      <c r="E8" s="113">
        <v>28.78</v>
      </c>
    </row>
    <row r="9" spans="1:5" x14ac:dyDescent="0.25">
      <c r="A9" s="438"/>
      <c r="B9" s="451"/>
      <c r="C9" s="128" t="s">
        <v>338</v>
      </c>
      <c r="D9" s="63">
        <v>884</v>
      </c>
      <c r="E9" s="113">
        <v>841.67</v>
      </c>
    </row>
    <row r="10" spans="1:5" x14ac:dyDescent="0.25">
      <c r="A10" s="438"/>
      <c r="B10" s="451"/>
      <c r="C10" s="129" t="s">
        <v>337</v>
      </c>
      <c r="D10" s="168">
        <v>27899</v>
      </c>
      <c r="E10" s="113">
        <v>18075.939999999999</v>
      </c>
    </row>
    <row r="11" spans="1:5" x14ac:dyDescent="0.25">
      <c r="A11" s="438"/>
      <c r="B11" s="449" t="s">
        <v>562</v>
      </c>
      <c r="C11" s="453"/>
      <c r="D11" s="350">
        <v>28571</v>
      </c>
      <c r="E11" s="136">
        <f>SUM(E8:E10)</f>
        <v>18946.39</v>
      </c>
    </row>
    <row r="12" spans="1:5" x14ac:dyDescent="0.25">
      <c r="A12" s="438"/>
      <c r="B12" s="452" t="s">
        <v>340</v>
      </c>
      <c r="C12" s="128" t="s">
        <v>339</v>
      </c>
      <c r="D12" s="63">
        <v>24</v>
      </c>
      <c r="E12" s="113">
        <v>6.78</v>
      </c>
    </row>
    <row r="13" spans="1:5" x14ac:dyDescent="0.25">
      <c r="A13" s="438"/>
      <c r="B13" s="451"/>
      <c r="C13" s="128" t="s">
        <v>338</v>
      </c>
      <c r="D13" s="63">
        <v>565</v>
      </c>
      <c r="E13" s="113">
        <v>472.68</v>
      </c>
    </row>
    <row r="14" spans="1:5" x14ac:dyDescent="0.25">
      <c r="A14" s="438"/>
      <c r="B14" s="451"/>
      <c r="C14" s="129" t="s">
        <v>337</v>
      </c>
      <c r="D14" s="168">
        <v>42558</v>
      </c>
      <c r="E14" s="113">
        <v>104612.17</v>
      </c>
    </row>
    <row r="15" spans="1:5" x14ac:dyDescent="0.25">
      <c r="A15" s="438"/>
      <c r="B15" s="454" t="s">
        <v>336</v>
      </c>
      <c r="C15" s="455"/>
      <c r="D15" s="350">
        <v>42688</v>
      </c>
      <c r="E15" s="136">
        <f>SUM(E12:E14)</f>
        <v>105091.63</v>
      </c>
    </row>
    <row r="16" spans="1:5" x14ac:dyDescent="0.25">
      <c r="A16" s="438"/>
      <c r="B16" s="449" t="s">
        <v>151</v>
      </c>
      <c r="C16" s="450"/>
      <c r="D16" s="351">
        <v>68257</v>
      </c>
      <c r="E16" s="135">
        <f>+E15+E11</f>
        <v>124038.02</v>
      </c>
    </row>
  </sheetData>
  <sheetProtection algorithmName="SHA-512" hashValue="vieQrSEl5b8VXmiopTcpOXgFf5c6RxXSYkGzaoygZby0BuYm9K05DnUEie4rXn+2rE2rhIWfIpV4UiT5jYDCEw==" saltValue="xHuqr4AYmAVd2yE/bnARxQ==" spinCount="100000" sheet="1" objects="1" scenarios="1"/>
  <mergeCells count="13">
    <mergeCell ref="B16:C16"/>
    <mergeCell ref="A1:E1"/>
    <mergeCell ref="B8:B10"/>
    <mergeCell ref="B12:B14"/>
    <mergeCell ref="A5:A7"/>
    <mergeCell ref="A8:A16"/>
    <mergeCell ref="D3:E3"/>
    <mergeCell ref="C3:C4"/>
    <mergeCell ref="B3:B4"/>
    <mergeCell ref="A3:A4"/>
    <mergeCell ref="B7:C7"/>
    <mergeCell ref="B11:C11"/>
    <mergeCell ref="B15:C15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>
    <pageSetUpPr fitToPage="1"/>
  </sheetPr>
  <dimension ref="A1:E16"/>
  <sheetViews>
    <sheetView showGridLines="0" workbookViewId="0">
      <selection sqref="A1:E1"/>
    </sheetView>
  </sheetViews>
  <sheetFormatPr defaultRowHeight="15" x14ac:dyDescent="0.25"/>
  <cols>
    <col min="1" max="1" width="9.625" style="109" bestFit="1" customWidth="1"/>
    <col min="2" max="2" width="27.5" style="109" bestFit="1" customWidth="1"/>
    <col min="3" max="3" width="17.5" style="109" bestFit="1" customWidth="1"/>
    <col min="4" max="4" width="14.75" style="166" bestFit="1" customWidth="1"/>
    <col min="5" max="5" width="12.375" style="123" bestFit="1" customWidth="1"/>
    <col min="6" max="16384" width="9" style="109"/>
  </cols>
  <sheetData>
    <row r="1" spans="1:5" x14ac:dyDescent="0.25">
      <c r="A1" s="394" t="s">
        <v>595</v>
      </c>
      <c r="B1" s="394"/>
      <c r="C1" s="394"/>
      <c r="D1" s="394"/>
      <c r="E1" s="394"/>
    </row>
    <row r="2" spans="1:5" x14ac:dyDescent="0.25">
      <c r="A2" s="125" t="s">
        <v>291</v>
      </c>
    </row>
    <row r="3" spans="1:5" x14ac:dyDescent="0.25">
      <c r="A3" s="445" t="s">
        <v>220</v>
      </c>
      <c r="B3" s="432" t="s">
        <v>509</v>
      </c>
      <c r="C3" s="445" t="s">
        <v>326</v>
      </c>
      <c r="D3" s="427">
        <v>2021</v>
      </c>
      <c r="E3" s="427"/>
    </row>
    <row r="4" spans="1:5" x14ac:dyDescent="0.25">
      <c r="A4" s="446"/>
      <c r="B4" s="432"/>
      <c r="C4" s="445"/>
      <c r="D4" s="348" t="s">
        <v>219</v>
      </c>
      <c r="E4" s="127" t="s">
        <v>218</v>
      </c>
    </row>
    <row r="5" spans="1:5" ht="15" customHeight="1" x14ac:dyDescent="0.25">
      <c r="A5" s="437" t="s">
        <v>173</v>
      </c>
      <c r="B5" s="113"/>
      <c r="C5" s="128" t="s">
        <v>342</v>
      </c>
      <c r="D5" s="63">
        <v>0</v>
      </c>
      <c r="E5" s="113">
        <v>0</v>
      </c>
    </row>
    <row r="6" spans="1:5" x14ac:dyDescent="0.25">
      <c r="A6" s="438"/>
      <c r="B6" s="130"/>
      <c r="C6" s="129" t="s">
        <v>341</v>
      </c>
      <c r="D6" s="168">
        <v>1</v>
      </c>
      <c r="E6" s="113">
        <v>0.02</v>
      </c>
    </row>
    <row r="7" spans="1:5" x14ac:dyDescent="0.25">
      <c r="A7" s="439"/>
      <c r="B7" s="449" t="s">
        <v>171</v>
      </c>
      <c r="C7" s="453"/>
      <c r="D7" s="350">
        <v>1</v>
      </c>
      <c r="E7" s="150">
        <f>SUM(E5:E6)</f>
        <v>0.02</v>
      </c>
    </row>
    <row r="8" spans="1:5" x14ac:dyDescent="0.25">
      <c r="A8" s="437" t="s">
        <v>153</v>
      </c>
      <c r="B8" s="451" t="s">
        <v>343</v>
      </c>
      <c r="C8" s="128" t="s">
        <v>339</v>
      </c>
      <c r="D8" s="63">
        <v>1</v>
      </c>
      <c r="E8" s="113">
        <v>0.03</v>
      </c>
    </row>
    <row r="9" spans="1:5" x14ac:dyDescent="0.25">
      <c r="A9" s="438"/>
      <c r="B9" s="451"/>
      <c r="C9" s="128" t="s">
        <v>338</v>
      </c>
      <c r="D9" s="63">
        <v>104</v>
      </c>
      <c r="E9" s="113">
        <v>2.97</v>
      </c>
    </row>
    <row r="10" spans="1:5" x14ac:dyDescent="0.25">
      <c r="A10" s="438"/>
      <c r="B10" s="451"/>
      <c r="C10" s="129" t="s">
        <v>337</v>
      </c>
      <c r="D10" s="168">
        <v>1998</v>
      </c>
      <c r="E10" s="113">
        <v>160.27000000000001</v>
      </c>
    </row>
    <row r="11" spans="1:5" x14ac:dyDescent="0.25">
      <c r="A11" s="438"/>
      <c r="B11" s="449" t="s">
        <v>562</v>
      </c>
      <c r="C11" s="453"/>
      <c r="D11" s="350">
        <v>2085</v>
      </c>
      <c r="E11" s="136">
        <f>SUM(E8:E10)</f>
        <v>163.27000000000001</v>
      </c>
    </row>
    <row r="12" spans="1:5" x14ac:dyDescent="0.25">
      <c r="A12" s="438"/>
      <c r="B12" s="452" t="s">
        <v>340</v>
      </c>
      <c r="C12" s="128" t="s">
        <v>339</v>
      </c>
      <c r="D12" s="63">
        <v>1</v>
      </c>
      <c r="E12" s="113">
        <v>0.03</v>
      </c>
    </row>
    <row r="13" spans="1:5" x14ac:dyDescent="0.25">
      <c r="A13" s="438"/>
      <c r="B13" s="451"/>
      <c r="C13" s="128" t="s">
        <v>338</v>
      </c>
      <c r="D13" s="63">
        <v>13</v>
      </c>
      <c r="E13" s="113">
        <v>0.73</v>
      </c>
    </row>
    <row r="14" spans="1:5" x14ac:dyDescent="0.25">
      <c r="A14" s="438"/>
      <c r="B14" s="451"/>
      <c r="C14" s="129" t="s">
        <v>337</v>
      </c>
      <c r="D14" s="168">
        <v>1235</v>
      </c>
      <c r="E14" s="113">
        <v>324.63</v>
      </c>
    </row>
    <row r="15" spans="1:5" x14ac:dyDescent="0.25">
      <c r="A15" s="438"/>
      <c r="B15" s="454" t="s">
        <v>336</v>
      </c>
      <c r="C15" s="455"/>
      <c r="D15" s="350">
        <v>1243</v>
      </c>
      <c r="E15" s="136">
        <f>SUM(E12:E14)</f>
        <v>325.39</v>
      </c>
    </row>
    <row r="16" spans="1:5" x14ac:dyDescent="0.25">
      <c r="A16" s="438"/>
      <c r="B16" s="449" t="s">
        <v>151</v>
      </c>
      <c r="C16" s="450"/>
      <c r="D16" s="351">
        <v>3176</v>
      </c>
      <c r="E16" s="135">
        <f>+E15+E11</f>
        <v>488.65999999999997</v>
      </c>
    </row>
  </sheetData>
  <sheetProtection algorithmName="SHA-512" hashValue="FJCmViglZCG2d3K0gfZ2H60YLVMs5Yll9B+hT8KtY1IJtJtLAeMwJUghJwuyfbFnyrxUHxqX0vN3goz+vr8JJA==" saltValue="2Sqpn5+e/Ryn0GHITFTPtA==" spinCount="100000" sheet="1" objects="1" scenarios="1"/>
  <mergeCells count="13">
    <mergeCell ref="A1:E1"/>
    <mergeCell ref="A3:A4"/>
    <mergeCell ref="B3:B4"/>
    <mergeCell ref="C3:C4"/>
    <mergeCell ref="D3:E3"/>
    <mergeCell ref="A5:A7"/>
    <mergeCell ref="A8:A16"/>
    <mergeCell ref="B8:B10"/>
    <mergeCell ref="B12:B14"/>
    <mergeCell ref="B7:C7"/>
    <mergeCell ref="B11:C11"/>
    <mergeCell ref="B15:C15"/>
    <mergeCell ref="B16:C16"/>
  </mergeCells>
  <printOptions horizontalCentered="1"/>
  <pageMargins left="0.23622047244094491" right="0.23622047244094491" top="1.1499999999999999" bottom="0.74803149606299213" header="0.31496062992125984" footer="0.31496062992125984"/>
  <pageSetup paperSize="9" orientation="landscape" r:id="rId1"/>
  <headerFooter>
    <oddFooter>&amp;R&amp;8Pág.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>
    <pageSetUpPr fitToPage="1"/>
  </sheetPr>
  <dimension ref="A1:G14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09" bestFit="1" customWidth="1"/>
    <col min="2" max="2" width="14.75" style="122" bestFit="1" customWidth="1"/>
    <col min="3" max="3" width="14.375" style="173" bestFit="1" customWidth="1"/>
    <col min="4" max="16384" width="9" style="109"/>
  </cols>
  <sheetData>
    <row r="1" spans="1:7" ht="29.25" customHeight="1" x14ac:dyDescent="0.25">
      <c r="A1" s="435" t="s">
        <v>596</v>
      </c>
      <c r="B1" s="435"/>
      <c r="C1" s="435"/>
    </row>
    <row r="2" spans="1:7" x14ac:dyDescent="0.25">
      <c r="A2" s="169"/>
      <c r="B2" s="169"/>
      <c r="C2" s="169"/>
    </row>
    <row r="3" spans="1:7" x14ac:dyDescent="0.25">
      <c r="A3" s="443" t="s">
        <v>220</v>
      </c>
      <c r="B3" s="427">
        <v>2021</v>
      </c>
      <c r="C3" s="427"/>
    </row>
    <row r="4" spans="1:7" x14ac:dyDescent="0.25">
      <c r="A4" s="443"/>
      <c r="B4" s="138" t="s">
        <v>219</v>
      </c>
      <c r="C4" s="127" t="s">
        <v>224</v>
      </c>
    </row>
    <row r="5" spans="1:7" x14ac:dyDescent="0.25">
      <c r="A5" s="170" t="s">
        <v>186</v>
      </c>
      <c r="B5" s="63">
        <v>147</v>
      </c>
      <c r="C5" s="171">
        <v>1016.16</v>
      </c>
      <c r="F5"/>
      <c r="G5"/>
    </row>
    <row r="6" spans="1:7" x14ac:dyDescent="0.25">
      <c r="A6" s="170" t="s">
        <v>122</v>
      </c>
      <c r="B6" s="63">
        <v>4001</v>
      </c>
      <c r="C6" s="171">
        <v>7225.98</v>
      </c>
      <c r="F6"/>
      <c r="G6"/>
    </row>
    <row r="7" spans="1:7" x14ac:dyDescent="0.25">
      <c r="A7" s="170" t="s">
        <v>121</v>
      </c>
      <c r="B7" s="63">
        <v>7</v>
      </c>
      <c r="C7" s="171">
        <v>1.49</v>
      </c>
      <c r="F7"/>
      <c r="G7"/>
    </row>
    <row r="8" spans="1:7" x14ac:dyDescent="0.25">
      <c r="A8" s="170" t="s">
        <v>120</v>
      </c>
      <c r="B8" s="63">
        <v>80</v>
      </c>
      <c r="C8" s="171">
        <v>67.790000000000006</v>
      </c>
      <c r="F8"/>
      <c r="G8"/>
    </row>
    <row r="9" spans="1:7" x14ac:dyDescent="0.25">
      <c r="A9" s="170" t="s">
        <v>209</v>
      </c>
      <c r="B9" s="63">
        <v>1095</v>
      </c>
      <c r="C9" s="171">
        <v>4197.8500000000004</v>
      </c>
    </row>
    <row r="10" spans="1:7" x14ac:dyDescent="0.25">
      <c r="A10" s="170" t="s">
        <v>119</v>
      </c>
      <c r="B10" s="63">
        <v>62</v>
      </c>
      <c r="C10" s="171">
        <v>575.34</v>
      </c>
    </row>
    <row r="11" spans="1:7" x14ac:dyDescent="0.25">
      <c r="A11" s="170" t="s">
        <v>498</v>
      </c>
      <c r="B11" s="63">
        <v>32</v>
      </c>
      <c r="C11" s="171">
        <v>135.33000000000001</v>
      </c>
    </row>
    <row r="12" spans="1:7" x14ac:dyDescent="0.25">
      <c r="A12" s="170" t="s">
        <v>199</v>
      </c>
      <c r="B12" s="63">
        <v>510</v>
      </c>
      <c r="C12" s="171">
        <v>750.25</v>
      </c>
    </row>
    <row r="13" spans="1:7" x14ac:dyDescent="0.25">
      <c r="A13" s="170" t="s">
        <v>208</v>
      </c>
      <c r="B13" s="63">
        <v>10568</v>
      </c>
      <c r="C13" s="171">
        <v>44690.43</v>
      </c>
    </row>
    <row r="14" spans="1:7" x14ac:dyDescent="0.25">
      <c r="A14" s="170" t="s">
        <v>84</v>
      </c>
      <c r="B14" s="63">
        <v>26</v>
      </c>
      <c r="C14" s="171">
        <v>403.48</v>
      </c>
    </row>
    <row r="15" spans="1:7" x14ac:dyDescent="0.25">
      <c r="A15" s="170" t="s">
        <v>169</v>
      </c>
      <c r="B15" s="63">
        <v>56</v>
      </c>
      <c r="C15" s="171">
        <v>40.56</v>
      </c>
    </row>
    <row r="16" spans="1:7" x14ac:dyDescent="0.25">
      <c r="A16" s="170" t="s">
        <v>490</v>
      </c>
      <c r="B16" s="63">
        <v>1</v>
      </c>
      <c r="C16" s="171">
        <v>1.51</v>
      </c>
    </row>
    <row r="17" spans="1:3" x14ac:dyDescent="0.25">
      <c r="A17" s="170" t="s">
        <v>185</v>
      </c>
      <c r="B17" s="63">
        <v>5</v>
      </c>
      <c r="C17" s="171">
        <v>1.0900000000000001</v>
      </c>
    </row>
    <row r="18" spans="1:3" x14ac:dyDescent="0.25">
      <c r="A18" s="170" t="s">
        <v>648</v>
      </c>
      <c r="B18" s="63">
        <v>2</v>
      </c>
      <c r="C18" s="171">
        <v>0.56999999999999995</v>
      </c>
    </row>
    <row r="19" spans="1:3" x14ac:dyDescent="0.25">
      <c r="A19" s="170" t="s">
        <v>22</v>
      </c>
      <c r="B19" s="63">
        <v>1061</v>
      </c>
      <c r="C19" s="171">
        <v>28584.51</v>
      </c>
    </row>
    <row r="20" spans="1:3" x14ac:dyDescent="0.25">
      <c r="A20" s="170" t="s">
        <v>143</v>
      </c>
      <c r="B20" s="63">
        <v>13069</v>
      </c>
      <c r="C20" s="171">
        <v>49844.39</v>
      </c>
    </row>
    <row r="21" spans="1:3" x14ac:dyDescent="0.25">
      <c r="A21" s="170" t="s">
        <v>207</v>
      </c>
      <c r="B21" s="63">
        <v>383</v>
      </c>
      <c r="C21" s="171">
        <v>261.45</v>
      </c>
    </row>
    <row r="22" spans="1:3" x14ac:dyDescent="0.25">
      <c r="A22" s="170" t="s">
        <v>130</v>
      </c>
      <c r="B22" s="63">
        <v>3951</v>
      </c>
      <c r="C22" s="171">
        <v>18526.900000000001</v>
      </c>
    </row>
    <row r="23" spans="1:3" x14ac:dyDescent="0.25">
      <c r="A23" s="170" t="s">
        <v>184</v>
      </c>
      <c r="B23" s="63">
        <v>3</v>
      </c>
      <c r="C23" s="171">
        <v>2.66</v>
      </c>
    </row>
    <row r="24" spans="1:3" x14ac:dyDescent="0.25">
      <c r="A24" s="170" t="s">
        <v>118</v>
      </c>
      <c r="B24" s="63">
        <v>13024</v>
      </c>
      <c r="C24" s="171">
        <v>4612.0200000000004</v>
      </c>
    </row>
    <row r="25" spans="1:3" x14ac:dyDescent="0.25">
      <c r="A25" s="170" t="s">
        <v>117</v>
      </c>
      <c r="B25" s="63">
        <v>165</v>
      </c>
      <c r="C25" s="171">
        <v>650.86</v>
      </c>
    </row>
    <row r="26" spans="1:3" x14ac:dyDescent="0.25">
      <c r="A26" s="170" t="s">
        <v>116</v>
      </c>
      <c r="B26" s="63">
        <v>35</v>
      </c>
      <c r="C26" s="171">
        <v>59.19</v>
      </c>
    </row>
    <row r="27" spans="1:3" x14ac:dyDescent="0.25">
      <c r="A27" s="170" t="s">
        <v>115</v>
      </c>
      <c r="B27" s="63">
        <v>118</v>
      </c>
      <c r="C27" s="171">
        <v>107.48</v>
      </c>
    </row>
    <row r="28" spans="1:3" x14ac:dyDescent="0.25">
      <c r="A28" s="170" t="s">
        <v>41</v>
      </c>
      <c r="B28" s="63">
        <v>15814</v>
      </c>
      <c r="C28" s="171">
        <v>6456.3</v>
      </c>
    </row>
    <row r="29" spans="1:3" x14ac:dyDescent="0.25">
      <c r="A29" s="170" t="s">
        <v>649</v>
      </c>
      <c r="B29" s="63">
        <v>1</v>
      </c>
      <c r="C29" s="171">
        <v>0.56999999999999995</v>
      </c>
    </row>
    <row r="30" spans="1:3" x14ac:dyDescent="0.25">
      <c r="A30" s="170" t="s">
        <v>650</v>
      </c>
      <c r="B30" s="63">
        <v>5</v>
      </c>
      <c r="C30" s="171">
        <v>15.13</v>
      </c>
    </row>
    <row r="31" spans="1:3" x14ac:dyDescent="0.25">
      <c r="A31" s="170" t="s">
        <v>651</v>
      </c>
      <c r="B31" s="63">
        <v>2</v>
      </c>
      <c r="C31" s="171">
        <v>9.51</v>
      </c>
    </row>
    <row r="32" spans="1:3" x14ac:dyDescent="0.25">
      <c r="A32" s="170" t="s">
        <v>206</v>
      </c>
      <c r="B32" s="63">
        <v>12997</v>
      </c>
      <c r="C32" s="171">
        <v>29499.68</v>
      </c>
    </row>
    <row r="33" spans="1:7" x14ac:dyDescent="0.25">
      <c r="A33" s="170" t="s">
        <v>114</v>
      </c>
      <c r="B33" s="63">
        <v>272</v>
      </c>
      <c r="C33" s="171">
        <v>613.34</v>
      </c>
    </row>
    <row r="34" spans="1:7" x14ac:dyDescent="0.25">
      <c r="A34" s="170" t="s">
        <v>113</v>
      </c>
      <c r="B34" s="63">
        <v>67</v>
      </c>
      <c r="C34" s="171">
        <v>814.07</v>
      </c>
    </row>
    <row r="35" spans="1:7" x14ac:dyDescent="0.25">
      <c r="A35" s="170" t="s">
        <v>142</v>
      </c>
      <c r="B35" s="63">
        <v>6906</v>
      </c>
      <c r="C35" s="171">
        <v>10392.040000000001</v>
      </c>
    </row>
    <row r="36" spans="1:7" x14ac:dyDescent="0.25">
      <c r="A36" s="170" t="s">
        <v>198</v>
      </c>
      <c r="B36" s="63">
        <v>2476</v>
      </c>
      <c r="C36" s="171">
        <v>3397.64</v>
      </c>
    </row>
    <row r="37" spans="1:7" x14ac:dyDescent="0.25">
      <c r="A37" s="170" t="s">
        <v>141</v>
      </c>
      <c r="B37" s="63">
        <v>1362</v>
      </c>
      <c r="C37" s="171">
        <v>15273.54</v>
      </c>
    </row>
    <row r="38" spans="1:7" x14ac:dyDescent="0.25">
      <c r="A38" s="170" t="s">
        <v>112</v>
      </c>
      <c r="B38" s="63">
        <v>3</v>
      </c>
      <c r="C38" s="171">
        <v>11.82</v>
      </c>
      <c r="F38"/>
      <c r="G38"/>
    </row>
    <row r="39" spans="1:7" x14ac:dyDescent="0.25">
      <c r="A39" s="170" t="s">
        <v>83</v>
      </c>
      <c r="B39" s="63">
        <v>42</v>
      </c>
      <c r="C39" s="171">
        <v>1117.54</v>
      </c>
      <c r="F39"/>
      <c r="G39"/>
    </row>
    <row r="40" spans="1:7" x14ac:dyDescent="0.25">
      <c r="A40" s="170" t="s">
        <v>530</v>
      </c>
      <c r="B40" s="63">
        <v>97</v>
      </c>
      <c r="C40" s="171">
        <v>734.75</v>
      </c>
      <c r="F40"/>
      <c r="G40"/>
    </row>
    <row r="41" spans="1:7" x14ac:dyDescent="0.25">
      <c r="A41" s="170" t="s">
        <v>494</v>
      </c>
      <c r="B41" s="63">
        <v>14785</v>
      </c>
      <c r="C41" s="171">
        <v>108391.55</v>
      </c>
      <c r="F41"/>
      <c r="G41"/>
    </row>
    <row r="42" spans="1:7" x14ac:dyDescent="0.25">
      <c r="A42" s="170" t="s">
        <v>111</v>
      </c>
      <c r="B42" s="63">
        <v>77</v>
      </c>
      <c r="C42" s="171">
        <v>167.11</v>
      </c>
      <c r="F42"/>
      <c r="G42"/>
    </row>
    <row r="43" spans="1:7" x14ac:dyDescent="0.25">
      <c r="A43" s="170" t="s">
        <v>110</v>
      </c>
      <c r="B43" s="63">
        <v>390</v>
      </c>
      <c r="C43" s="171">
        <v>1180.3399999999999</v>
      </c>
      <c r="F43"/>
      <c r="G43"/>
    </row>
    <row r="44" spans="1:7" x14ac:dyDescent="0.25">
      <c r="A44" s="170" t="s">
        <v>197</v>
      </c>
      <c r="B44" s="63">
        <v>114</v>
      </c>
      <c r="C44" s="171">
        <v>329.58</v>
      </c>
      <c r="F44"/>
      <c r="G44"/>
    </row>
    <row r="45" spans="1:7" x14ac:dyDescent="0.25">
      <c r="A45" s="170" t="s">
        <v>183</v>
      </c>
      <c r="B45" s="63">
        <v>137</v>
      </c>
      <c r="C45" s="171">
        <v>163.49</v>
      </c>
      <c r="F45"/>
      <c r="G45"/>
    </row>
    <row r="46" spans="1:7" x14ac:dyDescent="0.25">
      <c r="A46" s="170" t="s">
        <v>40</v>
      </c>
      <c r="B46" s="63">
        <v>773</v>
      </c>
      <c r="C46" s="171">
        <v>1193.96</v>
      </c>
      <c r="F46"/>
      <c r="G46"/>
    </row>
    <row r="47" spans="1:7" x14ac:dyDescent="0.25">
      <c r="A47" s="170" t="s">
        <v>39</v>
      </c>
      <c r="B47" s="63">
        <v>266</v>
      </c>
      <c r="C47" s="171">
        <v>48.28</v>
      </c>
      <c r="F47"/>
      <c r="G47"/>
    </row>
    <row r="48" spans="1:7" x14ac:dyDescent="0.25">
      <c r="A48" s="170" t="s">
        <v>38</v>
      </c>
      <c r="B48" s="63">
        <v>16</v>
      </c>
      <c r="C48" s="171">
        <v>4.93</v>
      </c>
      <c r="F48"/>
      <c r="G48"/>
    </row>
    <row r="49" spans="1:7" x14ac:dyDescent="0.25">
      <c r="A49" s="170" t="s">
        <v>93</v>
      </c>
      <c r="B49" s="63">
        <v>795</v>
      </c>
      <c r="C49" s="171">
        <v>9833.9599999999991</v>
      </c>
      <c r="F49"/>
      <c r="G49"/>
    </row>
    <row r="50" spans="1:7" x14ac:dyDescent="0.25">
      <c r="A50" s="170" t="s">
        <v>128</v>
      </c>
      <c r="B50" s="63">
        <v>58</v>
      </c>
      <c r="C50" s="171">
        <v>298.35000000000002</v>
      </c>
      <c r="F50"/>
      <c r="G50"/>
    </row>
    <row r="51" spans="1:7" x14ac:dyDescent="0.25">
      <c r="A51" s="170" t="s">
        <v>652</v>
      </c>
      <c r="B51" s="63">
        <v>43</v>
      </c>
      <c r="C51" s="171">
        <v>74.14</v>
      </c>
      <c r="F51"/>
      <c r="G51"/>
    </row>
    <row r="52" spans="1:7" x14ac:dyDescent="0.25">
      <c r="A52" s="170" t="s">
        <v>526</v>
      </c>
      <c r="B52" s="63">
        <v>8</v>
      </c>
      <c r="C52" s="171">
        <v>17.649999999999999</v>
      </c>
      <c r="F52"/>
      <c r="G52"/>
    </row>
    <row r="53" spans="1:7" x14ac:dyDescent="0.25">
      <c r="A53" s="170" t="s">
        <v>92</v>
      </c>
      <c r="B53" s="63">
        <v>488</v>
      </c>
      <c r="C53" s="171">
        <v>1799.17</v>
      </c>
      <c r="F53"/>
      <c r="G53"/>
    </row>
    <row r="54" spans="1:7" x14ac:dyDescent="0.25">
      <c r="A54" s="170" t="s">
        <v>91</v>
      </c>
      <c r="B54" s="63">
        <v>4087</v>
      </c>
      <c r="C54" s="171">
        <v>8984.1299999999992</v>
      </c>
      <c r="F54"/>
      <c r="G54"/>
    </row>
    <row r="55" spans="1:7" x14ac:dyDescent="0.25">
      <c r="A55" s="170" t="s">
        <v>485</v>
      </c>
      <c r="B55" s="63">
        <v>11</v>
      </c>
      <c r="C55" s="171">
        <v>42.06</v>
      </c>
      <c r="F55"/>
      <c r="G55"/>
    </row>
    <row r="56" spans="1:7" x14ac:dyDescent="0.25">
      <c r="A56" s="170" t="s">
        <v>196</v>
      </c>
      <c r="B56" s="63">
        <v>1124</v>
      </c>
      <c r="C56" s="171">
        <v>950.32</v>
      </c>
      <c r="F56"/>
      <c r="G56"/>
    </row>
    <row r="57" spans="1:7" x14ac:dyDescent="0.25">
      <c r="A57" s="170" t="s">
        <v>182</v>
      </c>
      <c r="B57" s="63">
        <v>171</v>
      </c>
      <c r="C57" s="171">
        <v>792.12</v>
      </c>
      <c r="F57"/>
      <c r="G57"/>
    </row>
    <row r="58" spans="1:7" x14ac:dyDescent="0.25">
      <c r="A58" s="170" t="s">
        <v>133</v>
      </c>
      <c r="B58" s="63">
        <v>173</v>
      </c>
      <c r="C58" s="171">
        <v>271.92</v>
      </c>
      <c r="F58"/>
      <c r="G58"/>
    </row>
    <row r="59" spans="1:7" x14ac:dyDescent="0.25">
      <c r="A59" s="170" t="s">
        <v>168</v>
      </c>
      <c r="B59" s="63">
        <v>145</v>
      </c>
      <c r="C59" s="171">
        <v>223.83</v>
      </c>
      <c r="F59"/>
      <c r="G59"/>
    </row>
    <row r="60" spans="1:7" x14ac:dyDescent="0.25">
      <c r="A60" s="170" t="s">
        <v>37</v>
      </c>
      <c r="B60" s="63">
        <v>1331</v>
      </c>
      <c r="C60" s="171">
        <v>605.03</v>
      </c>
      <c r="F60"/>
      <c r="G60"/>
    </row>
    <row r="61" spans="1:7" x14ac:dyDescent="0.25">
      <c r="A61" s="170" t="s">
        <v>195</v>
      </c>
      <c r="B61" s="63">
        <v>35</v>
      </c>
      <c r="C61" s="171">
        <v>35.42</v>
      </c>
      <c r="F61"/>
      <c r="G61"/>
    </row>
    <row r="62" spans="1:7" x14ac:dyDescent="0.25">
      <c r="A62" s="170" t="s">
        <v>82</v>
      </c>
      <c r="B62" s="63">
        <v>382</v>
      </c>
      <c r="C62" s="171">
        <v>5478.99</v>
      </c>
      <c r="F62"/>
      <c r="G62"/>
    </row>
    <row r="63" spans="1:7" x14ac:dyDescent="0.25">
      <c r="A63" s="170" t="s">
        <v>520</v>
      </c>
      <c r="B63" s="63">
        <v>1</v>
      </c>
      <c r="C63" s="171">
        <v>0.12</v>
      </c>
      <c r="F63"/>
      <c r="G63"/>
    </row>
    <row r="64" spans="1:7" x14ac:dyDescent="0.25">
      <c r="A64" s="170" t="s">
        <v>90</v>
      </c>
      <c r="B64" s="63">
        <v>685</v>
      </c>
      <c r="C64" s="171">
        <v>3105.48</v>
      </c>
      <c r="F64"/>
      <c r="G64"/>
    </row>
    <row r="65" spans="1:7" x14ac:dyDescent="0.25">
      <c r="A65" s="170" t="s">
        <v>167</v>
      </c>
      <c r="B65" s="63">
        <v>55</v>
      </c>
      <c r="C65" s="171">
        <v>49.1</v>
      </c>
      <c r="F65"/>
      <c r="G65"/>
    </row>
    <row r="66" spans="1:7" x14ac:dyDescent="0.25">
      <c r="A66" s="170" t="s">
        <v>72</v>
      </c>
      <c r="B66" s="63">
        <v>1</v>
      </c>
      <c r="C66" s="171">
        <v>0.1</v>
      </c>
      <c r="F66"/>
      <c r="G66"/>
    </row>
    <row r="67" spans="1:7" x14ac:dyDescent="0.25">
      <c r="A67" s="170" t="s">
        <v>181</v>
      </c>
      <c r="B67" s="63">
        <v>603</v>
      </c>
      <c r="C67" s="171">
        <v>1974.5</v>
      </c>
      <c r="F67"/>
      <c r="G67"/>
    </row>
    <row r="68" spans="1:7" x14ac:dyDescent="0.25">
      <c r="A68" s="170" t="s">
        <v>216</v>
      </c>
      <c r="B68" s="63">
        <v>5112</v>
      </c>
      <c r="C68" s="171">
        <v>7881.14</v>
      </c>
      <c r="F68"/>
      <c r="G68"/>
    </row>
    <row r="69" spans="1:7" x14ac:dyDescent="0.25">
      <c r="A69" s="170" t="s">
        <v>215</v>
      </c>
      <c r="B69" s="63">
        <v>356</v>
      </c>
      <c r="C69" s="171">
        <v>482.53</v>
      </c>
      <c r="F69"/>
      <c r="G69"/>
    </row>
    <row r="70" spans="1:7" x14ac:dyDescent="0.25">
      <c r="A70" s="170" t="s">
        <v>36</v>
      </c>
      <c r="B70" s="63">
        <v>1508</v>
      </c>
      <c r="C70" s="171">
        <v>752.13</v>
      </c>
      <c r="F70"/>
      <c r="G70"/>
    </row>
    <row r="71" spans="1:7" x14ac:dyDescent="0.25">
      <c r="A71" s="170" t="s">
        <v>81</v>
      </c>
      <c r="B71" s="63">
        <v>1</v>
      </c>
      <c r="C71" s="171">
        <v>1.43</v>
      </c>
      <c r="F71"/>
      <c r="G71"/>
    </row>
    <row r="72" spans="1:7" x14ac:dyDescent="0.25">
      <c r="A72" s="170" t="s">
        <v>149</v>
      </c>
      <c r="B72" s="63">
        <v>5</v>
      </c>
      <c r="C72" s="171">
        <v>11.38</v>
      </c>
      <c r="F72"/>
      <c r="G72"/>
    </row>
    <row r="73" spans="1:7" x14ac:dyDescent="0.25">
      <c r="A73" s="170" t="s">
        <v>127</v>
      </c>
      <c r="B73" s="63">
        <v>374</v>
      </c>
      <c r="C73" s="171">
        <v>1511.9</v>
      </c>
      <c r="F73"/>
      <c r="G73"/>
    </row>
    <row r="74" spans="1:7" x14ac:dyDescent="0.25">
      <c r="A74" s="170" t="s">
        <v>194</v>
      </c>
      <c r="B74" s="63">
        <v>4052</v>
      </c>
      <c r="C74" s="171">
        <v>7466.94</v>
      </c>
      <c r="F74"/>
      <c r="G74"/>
    </row>
    <row r="75" spans="1:7" x14ac:dyDescent="0.25">
      <c r="A75" s="170" t="s">
        <v>553</v>
      </c>
      <c r="B75" s="63">
        <v>8</v>
      </c>
      <c r="C75" s="171">
        <v>12.7</v>
      </c>
      <c r="F75"/>
      <c r="G75"/>
    </row>
    <row r="76" spans="1:7" x14ac:dyDescent="0.25">
      <c r="A76" s="170" t="s">
        <v>423</v>
      </c>
      <c r="B76" s="63">
        <v>44</v>
      </c>
      <c r="C76" s="171">
        <v>42.62</v>
      </c>
      <c r="F76"/>
      <c r="G76"/>
    </row>
    <row r="77" spans="1:7" x14ac:dyDescent="0.25">
      <c r="A77" s="170" t="s">
        <v>483</v>
      </c>
      <c r="B77" s="63">
        <v>1</v>
      </c>
      <c r="C77" s="171">
        <v>0.22</v>
      </c>
      <c r="F77"/>
      <c r="G77"/>
    </row>
    <row r="78" spans="1:7" x14ac:dyDescent="0.25">
      <c r="A78" s="170" t="s">
        <v>193</v>
      </c>
      <c r="B78" s="63">
        <v>667</v>
      </c>
      <c r="C78" s="171">
        <v>1138.8499999999999</v>
      </c>
      <c r="F78"/>
      <c r="G78"/>
    </row>
    <row r="79" spans="1:7" x14ac:dyDescent="0.25">
      <c r="A79" s="170" t="s">
        <v>63</v>
      </c>
      <c r="B79" s="63">
        <v>2</v>
      </c>
      <c r="C79" s="171">
        <v>48.03</v>
      </c>
      <c r="F79"/>
      <c r="G79"/>
    </row>
    <row r="80" spans="1:7" x14ac:dyDescent="0.25">
      <c r="A80" s="170" t="s">
        <v>166</v>
      </c>
      <c r="B80" s="63">
        <v>387</v>
      </c>
      <c r="C80" s="171">
        <v>2122.0500000000002</v>
      </c>
      <c r="F80"/>
      <c r="G80"/>
    </row>
    <row r="81" spans="1:7" x14ac:dyDescent="0.25">
      <c r="A81" s="170" t="s">
        <v>109</v>
      </c>
      <c r="B81" s="63">
        <v>182</v>
      </c>
      <c r="C81" s="171">
        <v>375.81</v>
      </c>
      <c r="F81"/>
      <c r="G81"/>
    </row>
    <row r="82" spans="1:7" x14ac:dyDescent="0.25">
      <c r="A82" s="170" t="s">
        <v>108</v>
      </c>
      <c r="B82" s="63">
        <v>355</v>
      </c>
      <c r="C82" s="171">
        <v>1835.63</v>
      </c>
      <c r="F82"/>
      <c r="G82"/>
    </row>
    <row r="83" spans="1:7" x14ac:dyDescent="0.25">
      <c r="A83" s="170" t="s">
        <v>107</v>
      </c>
      <c r="B83" s="63">
        <v>47</v>
      </c>
      <c r="C83" s="171">
        <v>64.349999999999994</v>
      </c>
      <c r="F83"/>
      <c r="G83"/>
    </row>
    <row r="84" spans="1:7" x14ac:dyDescent="0.25">
      <c r="A84" s="170" t="s">
        <v>140</v>
      </c>
      <c r="B84" s="63">
        <v>29245</v>
      </c>
      <c r="C84" s="171">
        <v>89832.04</v>
      </c>
      <c r="F84"/>
      <c r="G84"/>
    </row>
    <row r="85" spans="1:7" x14ac:dyDescent="0.25">
      <c r="A85" s="170" t="s">
        <v>165</v>
      </c>
      <c r="B85" s="63">
        <v>732</v>
      </c>
      <c r="C85" s="171">
        <v>1246.42</v>
      </c>
      <c r="F85"/>
      <c r="G85"/>
    </row>
    <row r="86" spans="1:7" x14ac:dyDescent="0.25">
      <c r="A86" s="170" t="s">
        <v>176</v>
      </c>
      <c r="B86" s="63">
        <v>21423</v>
      </c>
      <c r="C86" s="171">
        <v>16530.71</v>
      </c>
      <c r="F86"/>
      <c r="G86"/>
    </row>
    <row r="87" spans="1:7" x14ac:dyDescent="0.25">
      <c r="A87" s="170" t="s">
        <v>106</v>
      </c>
      <c r="B87" s="63">
        <v>133</v>
      </c>
      <c r="C87" s="171">
        <v>117.75</v>
      </c>
      <c r="F87"/>
      <c r="G87"/>
    </row>
    <row r="88" spans="1:7" x14ac:dyDescent="0.25">
      <c r="A88" s="170" t="s">
        <v>105</v>
      </c>
      <c r="B88" s="63">
        <v>4</v>
      </c>
      <c r="C88" s="171">
        <v>2</v>
      </c>
      <c r="F88"/>
      <c r="G88"/>
    </row>
    <row r="89" spans="1:7" x14ac:dyDescent="0.25">
      <c r="A89" s="170" t="s">
        <v>104</v>
      </c>
      <c r="B89" s="63">
        <v>142</v>
      </c>
      <c r="C89" s="171">
        <v>53.84</v>
      </c>
      <c r="F89"/>
      <c r="G89"/>
    </row>
    <row r="90" spans="1:7" x14ac:dyDescent="0.25">
      <c r="A90" s="170" t="s">
        <v>103</v>
      </c>
      <c r="B90" s="63">
        <v>524</v>
      </c>
      <c r="C90" s="171">
        <v>1569.86</v>
      </c>
      <c r="F90"/>
      <c r="G90"/>
    </row>
    <row r="91" spans="1:7" x14ac:dyDescent="0.25">
      <c r="A91" s="170" t="s">
        <v>192</v>
      </c>
      <c r="B91" s="63">
        <v>30</v>
      </c>
      <c r="C91" s="171">
        <v>14.48</v>
      </c>
      <c r="F91"/>
      <c r="G91"/>
    </row>
    <row r="92" spans="1:7" x14ac:dyDescent="0.25">
      <c r="A92" s="170" t="s">
        <v>205</v>
      </c>
      <c r="B92" s="63">
        <v>2192</v>
      </c>
      <c r="C92" s="171">
        <v>3158.38</v>
      </c>
      <c r="F92"/>
      <c r="G92"/>
    </row>
    <row r="93" spans="1:7" x14ac:dyDescent="0.25">
      <c r="A93" s="170" t="s">
        <v>172</v>
      </c>
      <c r="B93" s="63">
        <v>47294</v>
      </c>
      <c r="C93" s="171">
        <v>267011.49</v>
      </c>
      <c r="F93"/>
      <c r="G93"/>
    </row>
    <row r="94" spans="1:7" x14ac:dyDescent="0.25">
      <c r="A94" s="170" t="s">
        <v>147</v>
      </c>
      <c r="B94" s="63">
        <v>362</v>
      </c>
      <c r="C94" s="171">
        <v>736.79</v>
      </c>
      <c r="F94"/>
      <c r="G94"/>
    </row>
    <row r="95" spans="1:7" x14ac:dyDescent="0.25">
      <c r="A95" s="170" t="s">
        <v>74</v>
      </c>
      <c r="B95" s="63">
        <v>967</v>
      </c>
      <c r="C95" s="171">
        <v>888.48</v>
      </c>
      <c r="F95"/>
      <c r="G95"/>
    </row>
    <row r="96" spans="1:7" x14ac:dyDescent="0.25">
      <c r="A96" s="170" t="s">
        <v>189</v>
      </c>
      <c r="B96" s="63">
        <v>7071</v>
      </c>
      <c r="C96" s="171">
        <v>1365.64</v>
      </c>
      <c r="F96"/>
      <c r="G96"/>
    </row>
    <row r="97" spans="1:7" x14ac:dyDescent="0.25">
      <c r="A97" s="170" t="s">
        <v>98</v>
      </c>
      <c r="B97" s="63">
        <v>34158</v>
      </c>
      <c r="C97" s="171">
        <v>8982.19</v>
      </c>
      <c r="F97"/>
      <c r="G97"/>
    </row>
    <row r="98" spans="1:7" x14ac:dyDescent="0.25">
      <c r="A98" s="170" t="s">
        <v>87</v>
      </c>
      <c r="B98" s="63">
        <v>193</v>
      </c>
      <c r="C98" s="171">
        <v>194.81</v>
      </c>
      <c r="F98"/>
      <c r="G98"/>
    </row>
    <row r="99" spans="1:7" x14ac:dyDescent="0.25">
      <c r="A99" s="170" t="s">
        <v>79</v>
      </c>
      <c r="B99" s="63">
        <v>89</v>
      </c>
      <c r="C99" s="171">
        <v>726.78</v>
      </c>
      <c r="F99"/>
      <c r="G99"/>
    </row>
    <row r="100" spans="1:7" x14ac:dyDescent="0.25">
      <c r="A100" s="170" t="s">
        <v>46</v>
      </c>
      <c r="B100" s="63">
        <v>0</v>
      </c>
      <c r="C100" s="171">
        <v>0</v>
      </c>
      <c r="F100"/>
      <c r="G100"/>
    </row>
    <row r="101" spans="1:7" x14ac:dyDescent="0.25">
      <c r="A101" s="170" t="s">
        <v>136</v>
      </c>
      <c r="B101" s="63">
        <v>959</v>
      </c>
      <c r="C101" s="171">
        <v>1035.5999999999999</v>
      </c>
      <c r="F101"/>
      <c r="G101"/>
    </row>
    <row r="102" spans="1:7" x14ac:dyDescent="0.25">
      <c r="A102" s="170" t="s">
        <v>212</v>
      </c>
      <c r="B102" s="63">
        <v>573</v>
      </c>
      <c r="C102" s="171">
        <v>201.41</v>
      </c>
      <c r="F102"/>
      <c r="G102"/>
    </row>
    <row r="103" spans="1:7" x14ac:dyDescent="0.25">
      <c r="A103" s="170" t="s">
        <v>202</v>
      </c>
      <c r="B103" s="63">
        <v>707</v>
      </c>
      <c r="C103" s="171">
        <v>383.9</v>
      </c>
      <c r="F103"/>
      <c r="G103"/>
    </row>
    <row r="104" spans="1:7" x14ac:dyDescent="0.25">
      <c r="A104" s="170" t="s">
        <v>179</v>
      </c>
      <c r="B104" s="63">
        <v>92</v>
      </c>
      <c r="C104" s="171">
        <v>24.8</v>
      </c>
      <c r="F104"/>
      <c r="G104"/>
    </row>
    <row r="105" spans="1:7" x14ac:dyDescent="0.25">
      <c r="A105" s="170" t="s">
        <v>163</v>
      </c>
      <c r="B105" s="63">
        <v>1321</v>
      </c>
      <c r="C105" s="171">
        <v>359.4</v>
      </c>
      <c r="F105"/>
      <c r="G105"/>
    </row>
    <row r="106" spans="1:7" x14ac:dyDescent="0.25">
      <c r="A106" s="170" t="s">
        <v>486</v>
      </c>
      <c r="B106" s="63">
        <v>51</v>
      </c>
      <c r="C106" s="171">
        <v>29.86</v>
      </c>
      <c r="F106"/>
      <c r="G106"/>
    </row>
    <row r="107" spans="1:7" x14ac:dyDescent="0.25">
      <c r="A107" s="170" t="s">
        <v>424</v>
      </c>
      <c r="B107" s="63">
        <v>4</v>
      </c>
      <c r="C107" s="171">
        <v>8.9700000000000006</v>
      </c>
      <c r="F107"/>
      <c r="G107"/>
    </row>
    <row r="108" spans="1:7" x14ac:dyDescent="0.25">
      <c r="A108" s="170" t="s">
        <v>495</v>
      </c>
      <c r="B108" s="63">
        <v>5993</v>
      </c>
      <c r="C108" s="171">
        <v>131943.48000000001</v>
      </c>
      <c r="F108"/>
      <c r="G108"/>
    </row>
    <row r="109" spans="1:7" x14ac:dyDescent="0.25">
      <c r="A109" s="170" t="s">
        <v>155</v>
      </c>
      <c r="B109" s="63">
        <v>52089</v>
      </c>
      <c r="C109" s="171">
        <v>1057925.8600000001</v>
      </c>
      <c r="F109"/>
      <c r="G109"/>
    </row>
    <row r="110" spans="1:7" x14ac:dyDescent="0.25">
      <c r="A110" s="170" t="s">
        <v>102</v>
      </c>
      <c r="B110" s="63">
        <v>16</v>
      </c>
      <c r="C110" s="171">
        <v>3.64</v>
      </c>
      <c r="F110"/>
      <c r="G110"/>
    </row>
    <row r="111" spans="1:7" x14ac:dyDescent="0.25">
      <c r="A111" s="170" t="s">
        <v>191</v>
      </c>
      <c r="B111" s="63">
        <v>1213</v>
      </c>
      <c r="C111" s="171">
        <v>5474.92</v>
      </c>
      <c r="F111"/>
      <c r="G111"/>
    </row>
    <row r="112" spans="1:7" x14ac:dyDescent="0.25">
      <c r="A112" s="170" t="s">
        <v>190</v>
      </c>
      <c r="B112" s="63">
        <v>871</v>
      </c>
      <c r="C112" s="171">
        <v>2280.2399999999998</v>
      </c>
      <c r="F112"/>
      <c r="G112"/>
    </row>
    <row r="113" spans="1:7" x14ac:dyDescent="0.25">
      <c r="A113" s="170" t="s">
        <v>653</v>
      </c>
      <c r="B113" s="63">
        <v>1</v>
      </c>
      <c r="C113" s="171">
        <v>2.5299999999999998</v>
      </c>
      <c r="F113"/>
      <c r="G113"/>
    </row>
    <row r="114" spans="1:7" x14ac:dyDescent="0.25">
      <c r="A114" s="170" t="s">
        <v>101</v>
      </c>
      <c r="B114" s="63">
        <v>173</v>
      </c>
      <c r="C114" s="171">
        <v>908.09</v>
      </c>
      <c r="F114"/>
      <c r="G114"/>
    </row>
    <row r="115" spans="1:7" x14ac:dyDescent="0.25">
      <c r="A115" s="170" t="s">
        <v>204</v>
      </c>
      <c r="B115" s="63">
        <v>2168</v>
      </c>
      <c r="C115" s="171">
        <v>55351.87</v>
      </c>
      <c r="F115"/>
      <c r="G115"/>
    </row>
    <row r="116" spans="1:7" x14ac:dyDescent="0.25">
      <c r="A116" s="170" t="s">
        <v>203</v>
      </c>
      <c r="B116" s="63">
        <v>115</v>
      </c>
      <c r="C116" s="171">
        <v>488.77</v>
      </c>
      <c r="F116"/>
      <c r="G116"/>
    </row>
    <row r="117" spans="1:7" x14ac:dyDescent="0.25">
      <c r="A117" s="170" t="s">
        <v>71</v>
      </c>
      <c r="B117" s="63">
        <v>216</v>
      </c>
      <c r="C117" s="171">
        <v>485.27</v>
      </c>
      <c r="F117"/>
      <c r="G117"/>
    </row>
    <row r="118" spans="1:7" x14ac:dyDescent="0.25">
      <c r="A118" s="170" t="s">
        <v>76</v>
      </c>
      <c r="B118" s="63">
        <v>21226</v>
      </c>
      <c r="C118" s="171">
        <v>57580.39</v>
      </c>
      <c r="F118"/>
      <c r="G118"/>
    </row>
    <row r="119" spans="1:7" x14ac:dyDescent="0.25">
      <c r="A119" s="170" t="s">
        <v>62</v>
      </c>
      <c r="B119" s="63">
        <v>84</v>
      </c>
      <c r="C119" s="171">
        <v>2194.31</v>
      </c>
      <c r="F119"/>
      <c r="G119"/>
    </row>
    <row r="120" spans="1:7" x14ac:dyDescent="0.25">
      <c r="A120" s="170" t="s">
        <v>61</v>
      </c>
      <c r="B120" s="63">
        <v>35</v>
      </c>
      <c r="C120" s="171">
        <v>223.35</v>
      </c>
      <c r="F120"/>
      <c r="G120"/>
    </row>
    <row r="121" spans="1:7" x14ac:dyDescent="0.25">
      <c r="A121" s="170" t="s">
        <v>58</v>
      </c>
      <c r="B121" s="63">
        <v>263</v>
      </c>
      <c r="C121" s="171">
        <v>5614.2</v>
      </c>
      <c r="F121"/>
      <c r="G121"/>
    </row>
    <row r="122" spans="1:7" x14ac:dyDescent="0.25">
      <c r="A122" s="170" t="s">
        <v>57</v>
      </c>
      <c r="B122" s="63">
        <v>943</v>
      </c>
      <c r="C122" s="171">
        <v>23443.56</v>
      </c>
      <c r="F122"/>
      <c r="G122"/>
    </row>
    <row r="123" spans="1:7" x14ac:dyDescent="0.25">
      <c r="A123" s="170" t="s">
        <v>54</v>
      </c>
      <c r="B123" s="63">
        <v>249</v>
      </c>
      <c r="C123" s="171">
        <v>1018.49</v>
      </c>
      <c r="F123"/>
      <c r="G123"/>
    </row>
    <row r="124" spans="1:7" x14ac:dyDescent="0.25">
      <c r="A124" s="170" t="s">
        <v>53</v>
      </c>
      <c r="B124" s="63">
        <v>219</v>
      </c>
      <c r="C124" s="171">
        <v>1344.26</v>
      </c>
      <c r="F124"/>
      <c r="G124"/>
    </row>
    <row r="125" spans="1:7" x14ac:dyDescent="0.25">
      <c r="A125" s="170" t="s">
        <v>496</v>
      </c>
      <c r="B125" s="63">
        <v>41780</v>
      </c>
      <c r="C125" s="171">
        <v>451344.15</v>
      </c>
      <c r="F125"/>
      <c r="G125"/>
    </row>
    <row r="126" spans="1:7" x14ac:dyDescent="0.25">
      <c r="A126" s="170" t="s">
        <v>100</v>
      </c>
      <c r="B126" s="63">
        <v>1</v>
      </c>
      <c r="C126" s="171">
        <v>31.51</v>
      </c>
      <c r="F126"/>
      <c r="G126"/>
    </row>
    <row r="127" spans="1:7" x14ac:dyDescent="0.25">
      <c r="A127" s="170" t="s">
        <v>180</v>
      </c>
      <c r="B127" s="63">
        <v>92</v>
      </c>
      <c r="C127" s="171">
        <v>412.39</v>
      </c>
      <c r="F127"/>
      <c r="G127"/>
    </row>
    <row r="128" spans="1:7" x14ac:dyDescent="0.25">
      <c r="A128" s="170" t="s">
        <v>488</v>
      </c>
      <c r="B128" s="63">
        <v>1</v>
      </c>
      <c r="C128" s="171">
        <v>0.08</v>
      </c>
      <c r="F128"/>
      <c r="G128"/>
    </row>
    <row r="129" spans="1:7" x14ac:dyDescent="0.25">
      <c r="A129" s="170" t="s">
        <v>164</v>
      </c>
      <c r="B129" s="63">
        <v>114</v>
      </c>
      <c r="C129" s="171">
        <v>90.81</v>
      </c>
      <c r="F129"/>
      <c r="G129"/>
    </row>
    <row r="130" spans="1:7" x14ac:dyDescent="0.25">
      <c r="A130" s="170" t="s">
        <v>487</v>
      </c>
      <c r="B130" s="63">
        <v>11</v>
      </c>
      <c r="C130" s="171">
        <v>106.43</v>
      </c>
      <c r="F130"/>
      <c r="G130"/>
    </row>
    <row r="131" spans="1:7" x14ac:dyDescent="0.25">
      <c r="A131" s="170" t="s">
        <v>160</v>
      </c>
      <c r="B131" s="63">
        <v>9155</v>
      </c>
      <c r="C131" s="171">
        <v>303760.77</v>
      </c>
      <c r="F131"/>
      <c r="G131"/>
    </row>
    <row r="132" spans="1:7" x14ac:dyDescent="0.25">
      <c r="A132" s="170" t="s">
        <v>80</v>
      </c>
      <c r="B132" s="63">
        <v>3</v>
      </c>
      <c r="C132" s="171">
        <v>11.46</v>
      </c>
      <c r="F132"/>
      <c r="G132"/>
    </row>
    <row r="133" spans="1:7" x14ac:dyDescent="0.25">
      <c r="A133" s="170" t="s">
        <v>139</v>
      </c>
      <c r="B133" s="63">
        <v>2782</v>
      </c>
      <c r="C133" s="171">
        <v>9753.5400000000009</v>
      </c>
      <c r="F133"/>
      <c r="G133"/>
    </row>
    <row r="134" spans="1:7" x14ac:dyDescent="0.25">
      <c r="A134" s="170" t="s">
        <v>70</v>
      </c>
      <c r="B134" s="63">
        <v>1</v>
      </c>
      <c r="C134" s="171">
        <v>0.56999999999999995</v>
      </c>
      <c r="F134"/>
      <c r="G134"/>
    </row>
    <row r="135" spans="1:7" x14ac:dyDescent="0.25">
      <c r="A135" s="170" t="s">
        <v>524</v>
      </c>
      <c r="B135" s="63">
        <v>256</v>
      </c>
      <c r="C135" s="171">
        <v>50.36</v>
      </c>
      <c r="F135"/>
      <c r="G135"/>
    </row>
    <row r="136" spans="1:7" x14ac:dyDescent="0.25">
      <c r="A136" s="170" t="s">
        <v>214</v>
      </c>
      <c r="B136" s="63">
        <v>3</v>
      </c>
      <c r="C136" s="171">
        <v>1.78</v>
      </c>
      <c r="F136"/>
      <c r="G136"/>
    </row>
    <row r="137" spans="1:7" x14ac:dyDescent="0.25">
      <c r="A137" s="170" t="s">
        <v>213</v>
      </c>
      <c r="B137" s="63">
        <v>246</v>
      </c>
      <c r="C137" s="171">
        <v>970.31</v>
      </c>
      <c r="F137"/>
      <c r="G137"/>
    </row>
    <row r="138" spans="1:7" x14ac:dyDescent="0.25">
      <c r="A138" s="170" t="s">
        <v>20</v>
      </c>
      <c r="B138" s="63">
        <v>398</v>
      </c>
      <c r="C138" s="171">
        <v>15292.68</v>
      </c>
      <c r="F138"/>
      <c r="G138"/>
    </row>
    <row r="139" spans="1:7" x14ac:dyDescent="0.25">
      <c r="A139" s="170" t="s">
        <v>89</v>
      </c>
      <c r="B139" s="63">
        <v>837</v>
      </c>
      <c r="C139" s="171">
        <v>7223.04</v>
      </c>
      <c r="F139"/>
      <c r="G139"/>
    </row>
    <row r="140" spans="1:7" x14ac:dyDescent="0.25">
      <c r="A140" s="170" t="s">
        <v>88</v>
      </c>
      <c r="B140" s="63">
        <v>1066</v>
      </c>
      <c r="C140" s="171">
        <v>1309.05</v>
      </c>
      <c r="F140"/>
      <c r="G140"/>
    </row>
    <row r="141" spans="1:7" x14ac:dyDescent="0.25">
      <c r="A141" s="170" t="s">
        <v>125</v>
      </c>
      <c r="B141" s="63">
        <v>129</v>
      </c>
      <c r="C141" s="171">
        <v>1414.05</v>
      </c>
      <c r="F141"/>
      <c r="G141"/>
    </row>
    <row r="142" spans="1:7" x14ac:dyDescent="0.25">
      <c r="A142" s="170" t="s">
        <v>138</v>
      </c>
      <c r="B142" s="63">
        <v>3645</v>
      </c>
      <c r="C142" s="171">
        <v>26078.02</v>
      </c>
      <c r="F142"/>
      <c r="G142"/>
    </row>
    <row r="143" spans="1:7" x14ac:dyDescent="0.25">
      <c r="A143" s="170" t="s">
        <v>137</v>
      </c>
      <c r="B143" s="63">
        <v>1087</v>
      </c>
      <c r="C143" s="171">
        <v>13358.25</v>
      </c>
      <c r="F143"/>
      <c r="G143"/>
    </row>
    <row r="144" spans="1:7" x14ac:dyDescent="0.25">
      <c r="A144" s="170" t="s">
        <v>152</v>
      </c>
      <c r="B144" s="63">
        <v>36007</v>
      </c>
      <c r="C144" s="171">
        <v>93124.01</v>
      </c>
      <c r="F144"/>
      <c r="G144"/>
    </row>
    <row r="145" spans="1:7" x14ac:dyDescent="0.25">
      <c r="A145" s="170" t="s">
        <v>497</v>
      </c>
      <c r="B145" s="63">
        <v>139</v>
      </c>
      <c r="C145" s="171">
        <v>125.49</v>
      </c>
      <c r="F145"/>
      <c r="G145"/>
    </row>
    <row r="146" spans="1:7" x14ac:dyDescent="0.25">
      <c r="A146" s="456" t="s">
        <v>225</v>
      </c>
      <c r="B146" s="456"/>
      <c r="C146" s="172">
        <f>SUM(C5:C145)</f>
        <v>3065074.14</v>
      </c>
    </row>
  </sheetData>
  <sheetProtection algorithmName="SHA-512" hashValue="ijlrw8bdaBK6guzuqfzpXs1/arjDr4JChIyWi5yUGVM4GKdNGRbAZbQDkZ2Kt9oaOPM8vMDJNmEbn7t+aLb5qw==" saltValue="4v+tDQh8xpI0YHufdMtVMw==" spinCount="100000" sheet="1" objects="1" scenarios="1"/>
  <sortState ref="F5:G133">
    <sortCondition ref="G5"/>
  </sortState>
  <mergeCells count="4">
    <mergeCell ref="A146:B146"/>
    <mergeCell ref="B3:C3"/>
    <mergeCell ref="A3:A4"/>
    <mergeCell ref="A1:C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>
    <pageSetUpPr fitToPage="1"/>
  </sheetPr>
  <dimension ref="A1:C13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8.125" style="109" bestFit="1" customWidth="1"/>
    <col min="2" max="2" width="14.75" style="109" bestFit="1" customWidth="1"/>
    <col min="3" max="3" width="12.625" style="109" bestFit="1" customWidth="1"/>
    <col min="4" max="16384" width="9" style="109"/>
  </cols>
  <sheetData>
    <row r="1" spans="1:3" ht="24.75" customHeight="1" x14ac:dyDescent="0.25">
      <c r="A1" s="435" t="s">
        <v>597</v>
      </c>
      <c r="B1" s="435"/>
      <c r="C1" s="435"/>
    </row>
    <row r="2" spans="1:3" x14ac:dyDescent="0.25">
      <c r="A2" s="169"/>
      <c r="B2" s="169"/>
      <c r="C2" s="169"/>
    </row>
    <row r="3" spans="1:3" x14ac:dyDescent="0.25">
      <c r="A3" s="443" t="s">
        <v>220</v>
      </c>
      <c r="B3" s="427">
        <v>2021</v>
      </c>
      <c r="C3" s="427"/>
    </row>
    <row r="4" spans="1:3" x14ac:dyDescent="0.25">
      <c r="A4" s="443"/>
      <c r="B4" s="138" t="s">
        <v>219</v>
      </c>
      <c r="C4" s="174" t="s">
        <v>224</v>
      </c>
    </row>
    <row r="5" spans="1:3" x14ac:dyDescent="0.25">
      <c r="A5" s="170" t="s">
        <v>186</v>
      </c>
      <c r="B5" s="63">
        <v>17</v>
      </c>
      <c r="C5" s="171">
        <v>13.15</v>
      </c>
    </row>
    <row r="6" spans="1:3" x14ac:dyDescent="0.25">
      <c r="A6" s="170" t="s">
        <v>122</v>
      </c>
      <c r="B6" s="63">
        <v>1324</v>
      </c>
      <c r="C6" s="171">
        <v>349.76</v>
      </c>
    </row>
    <row r="7" spans="1:3" x14ac:dyDescent="0.25">
      <c r="A7" s="170" t="s">
        <v>121</v>
      </c>
      <c r="B7" s="63">
        <v>2</v>
      </c>
      <c r="C7" s="171">
        <v>0.36</v>
      </c>
    </row>
    <row r="8" spans="1:3" x14ac:dyDescent="0.25">
      <c r="A8" s="170" t="s">
        <v>120</v>
      </c>
      <c r="B8" s="63">
        <v>54</v>
      </c>
      <c r="C8" s="171">
        <v>5.72</v>
      </c>
    </row>
    <row r="9" spans="1:3" x14ac:dyDescent="0.25">
      <c r="A9" s="170" t="s">
        <v>209</v>
      </c>
      <c r="B9" s="63">
        <v>233</v>
      </c>
      <c r="C9" s="171">
        <v>276.22000000000003</v>
      </c>
    </row>
    <row r="10" spans="1:3" x14ac:dyDescent="0.25">
      <c r="A10" s="170" t="s">
        <v>119</v>
      </c>
      <c r="B10" s="63">
        <v>15</v>
      </c>
      <c r="C10" s="171">
        <v>2.46</v>
      </c>
    </row>
    <row r="11" spans="1:3" x14ac:dyDescent="0.25">
      <c r="A11" s="170" t="s">
        <v>498</v>
      </c>
      <c r="B11" s="63">
        <v>6</v>
      </c>
      <c r="C11" s="171">
        <v>1.57</v>
      </c>
    </row>
    <row r="12" spans="1:3" x14ac:dyDescent="0.25">
      <c r="A12" s="170" t="s">
        <v>199</v>
      </c>
      <c r="B12" s="63">
        <v>155</v>
      </c>
      <c r="C12" s="171">
        <v>37.369999999999997</v>
      </c>
    </row>
    <row r="13" spans="1:3" x14ac:dyDescent="0.25">
      <c r="A13" s="170" t="s">
        <v>208</v>
      </c>
      <c r="B13" s="63">
        <v>3174</v>
      </c>
      <c r="C13" s="171">
        <v>2134.39</v>
      </c>
    </row>
    <row r="14" spans="1:3" x14ac:dyDescent="0.25">
      <c r="A14" s="170" t="s">
        <v>84</v>
      </c>
      <c r="B14" s="63">
        <v>3</v>
      </c>
      <c r="C14" s="171">
        <v>0.27</v>
      </c>
    </row>
    <row r="15" spans="1:3" x14ac:dyDescent="0.25">
      <c r="A15" s="170" t="s">
        <v>169</v>
      </c>
      <c r="B15" s="63">
        <v>21</v>
      </c>
      <c r="C15" s="171">
        <v>7.48</v>
      </c>
    </row>
    <row r="16" spans="1:3" x14ac:dyDescent="0.25">
      <c r="A16" s="170" t="s">
        <v>22</v>
      </c>
      <c r="B16" s="63">
        <v>45</v>
      </c>
      <c r="C16" s="171">
        <v>21.24</v>
      </c>
    </row>
    <row r="17" spans="1:3" x14ac:dyDescent="0.25">
      <c r="A17" s="170" t="s">
        <v>143</v>
      </c>
      <c r="B17" s="63">
        <v>4276</v>
      </c>
      <c r="C17" s="171">
        <v>2560.42</v>
      </c>
    </row>
    <row r="18" spans="1:3" x14ac:dyDescent="0.25">
      <c r="A18" s="170" t="s">
        <v>207</v>
      </c>
      <c r="B18" s="63">
        <v>188</v>
      </c>
      <c r="C18" s="171">
        <v>61.64</v>
      </c>
    </row>
    <row r="19" spans="1:3" x14ac:dyDescent="0.25">
      <c r="A19" s="170" t="s">
        <v>130</v>
      </c>
      <c r="B19" s="63">
        <v>1111</v>
      </c>
      <c r="C19" s="171">
        <v>502.18</v>
      </c>
    </row>
    <row r="20" spans="1:3" x14ac:dyDescent="0.25">
      <c r="A20" s="170" t="s">
        <v>118</v>
      </c>
      <c r="B20" s="63">
        <v>9466</v>
      </c>
      <c r="C20" s="171">
        <v>995.21</v>
      </c>
    </row>
    <row r="21" spans="1:3" x14ac:dyDescent="0.25">
      <c r="A21" s="170" t="s">
        <v>117</v>
      </c>
      <c r="B21" s="63">
        <v>53</v>
      </c>
      <c r="C21" s="171">
        <v>10.92</v>
      </c>
    </row>
    <row r="22" spans="1:3" x14ac:dyDescent="0.25">
      <c r="A22" s="170" t="s">
        <v>116</v>
      </c>
      <c r="B22" s="63">
        <v>5</v>
      </c>
      <c r="C22" s="171">
        <v>0.48</v>
      </c>
    </row>
    <row r="23" spans="1:3" x14ac:dyDescent="0.25">
      <c r="A23" s="170" t="s">
        <v>115</v>
      </c>
      <c r="B23" s="63">
        <v>46</v>
      </c>
      <c r="C23" s="171">
        <v>5.17</v>
      </c>
    </row>
    <row r="24" spans="1:3" x14ac:dyDescent="0.25">
      <c r="A24" s="170" t="s">
        <v>41</v>
      </c>
      <c r="B24" s="63">
        <v>6533</v>
      </c>
      <c r="C24" s="171">
        <v>474.6</v>
      </c>
    </row>
    <row r="25" spans="1:3" x14ac:dyDescent="0.25">
      <c r="A25" s="170" t="s">
        <v>651</v>
      </c>
      <c r="B25" s="63">
        <v>2</v>
      </c>
      <c r="C25" s="171">
        <v>1.22</v>
      </c>
    </row>
    <row r="26" spans="1:3" x14ac:dyDescent="0.25">
      <c r="A26" s="170" t="s">
        <v>206</v>
      </c>
      <c r="B26" s="63">
        <v>5535</v>
      </c>
      <c r="C26" s="171">
        <v>6272.87</v>
      </c>
    </row>
    <row r="27" spans="1:3" x14ac:dyDescent="0.25">
      <c r="A27" s="170" t="s">
        <v>114</v>
      </c>
      <c r="B27" s="63">
        <v>161</v>
      </c>
      <c r="C27" s="171">
        <v>27.92</v>
      </c>
    </row>
    <row r="28" spans="1:3" x14ac:dyDescent="0.25">
      <c r="A28" s="170" t="s">
        <v>113</v>
      </c>
      <c r="B28" s="63">
        <v>7</v>
      </c>
      <c r="C28" s="171">
        <v>38.75</v>
      </c>
    </row>
    <row r="29" spans="1:3" x14ac:dyDescent="0.25">
      <c r="A29" s="170" t="s">
        <v>142</v>
      </c>
      <c r="B29" s="63">
        <v>1768</v>
      </c>
      <c r="C29" s="171">
        <v>1055.43</v>
      </c>
    </row>
    <row r="30" spans="1:3" x14ac:dyDescent="0.25">
      <c r="A30" s="170" t="s">
        <v>198</v>
      </c>
      <c r="B30" s="63">
        <v>1218</v>
      </c>
      <c r="C30" s="171">
        <v>618.20000000000005</v>
      </c>
    </row>
    <row r="31" spans="1:3" x14ac:dyDescent="0.25">
      <c r="A31" s="170" t="s">
        <v>141</v>
      </c>
      <c r="B31" s="63">
        <v>92</v>
      </c>
      <c r="C31" s="171">
        <v>77.73</v>
      </c>
    </row>
    <row r="32" spans="1:3" x14ac:dyDescent="0.25">
      <c r="A32" s="170" t="s">
        <v>529</v>
      </c>
      <c r="B32" s="63">
        <v>2</v>
      </c>
      <c r="C32" s="171">
        <v>0.27</v>
      </c>
    </row>
    <row r="33" spans="1:3" x14ac:dyDescent="0.25">
      <c r="A33" s="170" t="s">
        <v>112</v>
      </c>
      <c r="B33" s="63">
        <v>2</v>
      </c>
      <c r="C33" s="171">
        <v>0.75</v>
      </c>
    </row>
    <row r="34" spans="1:3" x14ac:dyDescent="0.25">
      <c r="A34" s="170" t="s">
        <v>83</v>
      </c>
      <c r="B34" s="63">
        <v>1</v>
      </c>
      <c r="C34" s="171">
        <v>0.06</v>
      </c>
    </row>
    <row r="35" spans="1:3" x14ac:dyDescent="0.25">
      <c r="A35" s="170" t="s">
        <v>530</v>
      </c>
      <c r="B35" s="63">
        <v>8</v>
      </c>
      <c r="C35" s="171">
        <v>3.01</v>
      </c>
    </row>
    <row r="36" spans="1:3" x14ac:dyDescent="0.25">
      <c r="A36" s="170" t="s">
        <v>494</v>
      </c>
      <c r="B36" s="63">
        <v>6093</v>
      </c>
      <c r="C36" s="171">
        <v>3582.96</v>
      </c>
    </row>
    <row r="37" spans="1:3" x14ac:dyDescent="0.25">
      <c r="A37" s="170" t="s">
        <v>111</v>
      </c>
      <c r="B37" s="63">
        <v>13</v>
      </c>
      <c r="C37" s="171">
        <v>2.46</v>
      </c>
    </row>
    <row r="38" spans="1:3" x14ac:dyDescent="0.25">
      <c r="A38" s="170" t="s">
        <v>110</v>
      </c>
      <c r="B38" s="63">
        <v>142</v>
      </c>
      <c r="C38" s="171">
        <v>29.08</v>
      </c>
    </row>
    <row r="39" spans="1:3" x14ac:dyDescent="0.25">
      <c r="A39" s="170" t="s">
        <v>197</v>
      </c>
      <c r="B39" s="63">
        <v>14</v>
      </c>
      <c r="C39" s="171">
        <v>8.27</v>
      </c>
    </row>
    <row r="40" spans="1:3" x14ac:dyDescent="0.25">
      <c r="A40" s="170" t="s">
        <v>183</v>
      </c>
      <c r="B40" s="63">
        <v>32</v>
      </c>
      <c r="C40" s="171">
        <v>7.65</v>
      </c>
    </row>
    <row r="41" spans="1:3" x14ac:dyDescent="0.25">
      <c r="A41" s="170" t="s">
        <v>40</v>
      </c>
      <c r="B41" s="63">
        <v>14</v>
      </c>
      <c r="C41" s="171">
        <v>0.48</v>
      </c>
    </row>
    <row r="42" spans="1:3" x14ac:dyDescent="0.25">
      <c r="A42" s="170" t="s">
        <v>39</v>
      </c>
      <c r="B42" s="63">
        <v>45</v>
      </c>
      <c r="C42" s="171">
        <v>4.7</v>
      </c>
    </row>
    <row r="43" spans="1:3" x14ac:dyDescent="0.25">
      <c r="A43" s="170" t="s">
        <v>38</v>
      </c>
      <c r="B43" s="63">
        <v>7</v>
      </c>
      <c r="C43" s="171">
        <v>0.83</v>
      </c>
    </row>
    <row r="44" spans="1:3" x14ac:dyDescent="0.25">
      <c r="A44" s="170" t="s">
        <v>93</v>
      </c>
      <c r="B44" s="63">
        <v>50</v>
      </c>
      <c r="C44" s="171">
        <v>8.68</v>
      </c>
    </row>
    <row r="45" spans="1:3" x14ac:dyDescent="0.25">
      <c r="A45" s="170" t="s">
        <v>128</v>
      </c>
      <c r="B45" s="63">
        <v>8</v>
      </c>
      <c r="C45" s="171">
        <v>1.64</v>
      </c>
    </row>
    <row r="46" spans="1:3" x14ac:dyDescent="0.25">
      <c r="A46" s="170" t="s">
        <v>652</v>
      </c>
      <c r="B46" s="63">
        <v>5</v>
      </c>
      <c r="C46" s="171">
        <v>6.06</v>
      </c>
    </row>
    <row r="47" spans="1:3" x14ac:dyDescent="0.25">
      <c r="A47" s="170" t="s">
        <v>526</v>
      </c>
      <c r="B47" s="63">
        <v>2</v>
      </c>
      <c r="C47" s="171">
        <v>0.09</v>
      </c>
    </row>
    <row r="48" spans="1:3" x14ac:dyDescent="0.25">
      <c r="A48" s="170" t="s">
        <v>92</v>
      </c>
      <c r="B48" s="63">
        <v>275</v>
      </c>
      <c r="C48" s="171">
        <v>30.18</v>
      </c>
    </row>
    <row r="49" spans="1:3" x14ac:dyDescent="0.25">
      <c r="A49" s="170" t="s">
        <v>91</v>
      </c>
      <c r="B49" s="63">
        <v>2457</v>
      </c>
      <c r="C49" s="171">
        <v>380.92</v>
      </c>
    </row>
    <row r="50" spans="1:3" x14ac:dyDescent="0.25">
      <c r="A50" s="170" t="s">
        <v>196</v>
      </c>
      <c r="B50" s="63">
        <v>256</v>
      </c>
      <c r="C50" s="171">
        <v>51.57</v>
      </c>
    </row>
    <row r="51" spans="1:3" x14ac:dyDescent="0.25">
      <c r="A51" s="170" t="s">
        <v>182</v>
      </c>
      <c r="B51" s="63">
        <v>11</v>
      </c>
      <c r="C51" s="171">
        <v>6.37</v>
      </c>
    </row>
    <row r="52" spans="1:3" x14ac:dyDescent="0.25">
      <c r="A52" s="170" t="s">
        <v>133</v>
      </c>
      <c r="B52" s="63">
        <v>86</v>
      </c>
      <c r="C52" s="171">
        <v>34.07</v>
      </c>
    </row>
    <row r="53" spans="1:3" x14ac:dyDescent="0.25">
      <c r="A53" s="170" t="s">
        <v>168</v>
      </c>
      <c r="B53" s="63">
        <v>57</v>
      </c>
      <c r="C53" s="171">
        <v>27.56</v>
      </c>
    </row>
    <row r="54" spans="1:3" x14ac:dyDescent="0.25">
      <c r="A54" s="170" t="s">
        <v>37</v>
      </c>
      <c r="B54" s="63">
        <v>144</v>
      </c>
      <c r="C54" s="171">
        <v>9.8800000000000008</v>
      </c>
    </row>
    <row r="55" spans="1:3" x14ac:dyDescent="0.25">
      <c r="A55" s="170" t="s">
        <v>195</v>
      </c>
      <c r="B55" s="63">
        <v>8</v>
      </c>
      <c r="C55" s="171">
        <v>1.54</v>
      </c>
    </row>
    <row r="56" spans="1:3" x14ac:dyDescent="0.25">
      <c r="A56" s="170" t="s">
        <v>82</v>
      </c>
      <c r="B56" s="63">
        <v>49</v>
      </c>
      <c r="C56" s="171">
        <v>19.68</v>
      </c>
    </row>
    <row r="57" spans="1:3" x14ac:dyDescent="0.25">
      <c r="A57" s="170" t="s">
        <v>90</v>
      </c>
      <c r="B57" s="63">
        <v>268</v>
      </c>
      <c r="C57" s="171">
        <v>49.9</v>
      </c>
    </row>
    <row r="58" spans="1:3" x14ac:dyDescent="0.25">
      <c r="A58" s="170" t="s">
        <v>167</v>
      </c>
      <c r="B58" s="63">
        <v>32</v>
      </c>
      <c r="C58" s="171">
        <v>11.99</v>
      </c>
    </row>
    <row r="59" spans="1:3" x14ac:dyDescent="0.25">
      <c r="A59" s="170" t="s">
        <v>72</v>
      </c>
      <c r="B59" s="63">
        <v>2</v>
      </c>
      <c r="C59" s="171">
        <v>0.31</v>
      </c>
    </row>
    <row r="60" spans="1:3" x14ac:dyDescent="0.25">
      <c r="A60" s="170" t="s">
        <v>181</v>
      </c>
      <c r="B60" s="63">
        <v>222</v>
      </c>
      <c r="C60" s="171">
        <v>274.24</v>
      </c>
    </row>
    <row r="61" spans="1:3" x14ac:dyDescent="0.25">
      <c r="A61" s="170" t="s">
        <v>216</v>
      </c>
      <c r="B61" s="63">
        <v>1783</v>
      </c>
      <c r="C61" s="171">
        <v>274.77999999999997</v>
      </c>
    </row>
    <row r="62" spans="1:3" x14ac:dyDescent="0.25">
      <c r="A62" s="170" t="s">
        <v>215</v>
      </c>
      <c r="B62" s="63">
        <v>129</v>
      </c>
      <c r="C62" s="171">
        <v>58.21</v>
      </c>
    </row>
    <row r="63" spans="1:3" x14ac:dyDescent="0.25">
      <c r="A63" s="170" t="s">
        <v>36</v>
      </c>
      <c r="B63" s="63">
        <v>106</v>
      </c>
      <c r="C63" s="171">
        <v>6.25</v>
      </c>
    </row>
    <row r="64" spans="1:3" x14ac:dyDescent="0.25">
      <c r="A64" s="170" t="s">
        <v>127</v>
      </c>
      <c r="B64" s="63">
        <v>28</v>
      </c>
      <c r="C64" s="171">
        <v>10.52</v>
      </c>
    </row>
    <row r="65" spans="1:3" x14ac:dyDescent="0.25">
      <c r="A65" s="170" t="s">
        <v>194</v>
      </c>
      <c r="B65" s="63">
        <v>1764</v>
      </c>
      <c r="C65" s="171">
        <v>861.35</v>
      </c>
    </row>
    <row r="66" spans="1:3" x14ac:dyDescent="0.25">
      <c r="A66" s="170" t="s">
        <v>423</v>
      </c>
      <c r="B66" s="63">
        <v>18</v>
      </c>
      <c r="C66" s="171">
        <v>9.7899999999999991</v>
      </c>
    </row>
    <row r="67" spans="1:3" x14ac:dyDescent="0.25">
      <c r="A67" s="170" t="s">
        <v>193</v>
      </c>
      <c r="B67" s="63">
        <v>236</v>
      </c>
      <c r="C67" s="171">
        <v>82.88</v>
      </c>
    </row>
    <row r="68" spans="1:3" x14ac:dyDescent="0.25">
      <c r="A68" s="170" t="s">
        <v>166</v>
      </c>
      <c r="B68" s="63">
        <v>153</v>
      </c>
      <c r="C68" s="171">
        <v>228.78</v>
      </c>
    </row>
    <row r="69" spans="1:3" x14ac:dyDescent="0.25">
      <c r="A69" s="170" t="s">
        <v>109</v>
      </c>
      <c r="B69" s="63">
        <v>29</v>
      </c>
      <c r="C69" s="171">
        <v>2.15</v>
      </c>
    </row>
    <row r="70" spans="1:3" x14ac:dyDescent="0.25">
      <c r="A70" s="170" t="s">
        <v>108</v>
      </c>
      <c r="B70" s="63">
        <v>41</v>
      </c>
      <c r="C70" s="171">
        <v>8.86</v>
      </c>
    </row>
    <row r="71" spans="1:3" x14ac:dyDescent="0.25">
      <c r="A71" s="170" t="s">
        <v>107</v>
      </c>
      <c r="B71" s="63">
        <v>10</v>
      </c>
      <c r="C71" s="171">
        <v>1.66</v>
      </c>
    </row>
    <row r="72" spans="1:3" x14ac:dyDescent="0.25">
      <c r="A72" s="170" t="s">
        <v>140</v>
      </c>
      <c r="B72" s="63">
        <v>16171</v>
      </c>
      <c r="C72" s="171">
        <v>8102.85</v>
      </c>
    </row>
    <row r="73" spans="1:3" x14ac:dyDescent="0.25">
      <c r="A73" s="170" t="s">
        <v>165</v>
      </c>
      <c r="B73" s="63">
        <v>355</v>
      </c>
      <c r="C73" s="171">
        <v>378.8</v>
      </c>
    </row>
    <row r="74" spans="1:3" x14ac:dyDescent="0.25">
      <c r="A74" s="170" t="s">
        <v>176</v>
      </c>
      <c r="B74" s="63">
        <v>13824</v>
      </c>
      <c r="C74" s="171">
        <v>4063.06</v>
      </c>
    </row>
    <row r="75" spans="1:3" x14ac:dyDescent="0.25">
      <c r="A75" s="170" t="s">
        <v>106</v>
      </c>
      <c r="B75" s="63">
        <v>52</v>
      </c>
      <c r="C75" s="171">
        <v>18.29</v>
      </c>
    </row>
    <row r="76" spans="1:3" x14ac:dyDescent="0.25">
      <c r="A76" s="170" t="s">
        <v>105</v>
      </c>
      <c r="B76" s="63">
        <v>3</v>
      </c>
      <c r="C76" s="171">
        <v>1.19</v>
      </c>
    </row>
    <row r="77" spans="1:3" x14ac:dyDescent="0.25">
      <c r="A77" s="170" t="s">
        <v>104</v>
      </c>
      <c r="B77" s="63">
        <v>33</v>
      </c>
      <c r="C77" s="171">
        <v>7.61</v>
      </c>
    </row>
    <row r="78" spans="1:3" x14ac:dyDescent="0.25">
      <c r="A78" s="170" t="s">
        <v>103</v>
      </c>
      <c r="B78" s="63">
        <v>87</v>
      </c>
      <c r="C78" s="171">
        <v>20.07</v>
      </c>
    </row>
    <row r="79" spans="1:3" x14ac:dyDescent="0.25">
      <c r="A79" s="170" t="s">
        <v>192</v>
      </c>
      <c r="B79" s="63">
        <v>12</v>
      </c>
      <c r="C79" s="171">
        <v>0.63</v>
      </c>
    </row>
    <row r="80" spans="1:3" x14ac:dyDescent="0.25">
      <c r="A80" s="170" t="s">
        <v>205</v>
      </c>
      <c r="B80" s="63">
        <v>723</v>
      </c>
      <c r="C80" s="171">
        <v>208.5</v>
      </c>
    </row>
    <row r="81" spans="1:3" x14ac:dyDescent="0.25">
      <c r="A81" s="170" t="s">
        <v>172</v>
      </c>
      <c r="B81" s="63">
        <v>25749</v>
      </c>
      <c r="C81" s="171">
        <v>22466.83</v>
      </c>
    </row>
    <row r="82" spans="1:3" x14ac:dyDescent="0.25">
      <c r="A82" s="170" t="s">
        <v>147</v>
      </c>
      <c r="B82" s="63">
        <v>123</v>
      </c>
      <c r="C82" s="171">
        <v>20.93</v>
      </c>
    </row>
    <row r="83" spans="1:3" x14ac:dyDescent="0.25">
      <c r="A83" s="170" t="s">
        <v>74</v>
      </c>
      <c r="B83" s="63">
        <v>441</v>
      </c>
      <c r="C83" s="171">
        <v>169.28</v>
      </c>
    </row>
    <row r="84" spans="1:3" x14ac:dyDescent="0.25">
      <c r="A84" s="170" t="s">
        <v>189</v>
      </c>
      <c r="B84" s="63">
        <v>4341</v>
      </c>
      <c r="C84" s="171">
        <v>527.28</v>
      </c>
    </row>
    <row r="85" spans="1:3" x14ac:dyDescent="0.25">
      <c r="A85" s="170" t="s">
        <v>98</v>
      </c>
      <c r="B85" s="63">
        <v>22121</v>
      </c>
      <c r="C85" s="171">
        <v>3528.22</v>
      </c>
    </row>
    <row r="86" spans="1:3" x14ac:dyDescent="0.25">
      <c r="A86" s="170" t="s">
        <v>87</v>
      </c>
      <c r="B86" s="63">
        <v>161</v>
      </c>
      <c r="C86" s="171">
        <v>42.59</v>
      </c>
    </row>
    <row r="87" spans="1:3" x14ac:dyDescent="0.25">
      <c r="A87" s="170" t="s">
        <v>79</v>
      </c>
      <c r="B87" s="63">
        <v>10</v>
      </c>
      <c r="C87" s="171">
        <v>4.91</v>
      </c>
    </row>
    <row r="88" spans="1:3" x14ac:dyDescent="0.25">
      <c r="A88" s="170" t="s">
        <v>136</v>
      </c>
      <c r="B88" s="63">
        <v>920</v>
      </c>
      <c r="C88" s="171">
        <v>447.08</v>
      </c>
    </row>
    <row r="89" spans="1:3" x14ac:dyDescent="0.25">
      <c r="A89" s="170" t="s">
        <v>212</v>
      </c>
      <c r="B89" s="63">
        <v>239</v>
      </c>
      <c r="C89" s="171">
        <v>32.97</v>
      </c>
    </row>
    <row r="90" spans="1:3" x14ac:dyDescent="0.25">
      <c r="A90" s="170" t="s">
        <v>202</v>
      </c>
      <c r="B90" s="63">
        <v>262</v>
      </c>
      <c r="C90" s="171">
        <v>51.13</v>
      </c>
    </row>
    <row r="91" spans="1:3" x14ac:dyDescent="0.25">
      <c r="A91" s="170" t="s">
        <v>179</v>
      </c>
      <c r="B91" s="63">
        <v>45</v>
      </c>
      <c r="C91" s="171">
        <v>7.63</v>
      </c>
    </row>
    <row r="92" spans="1:3" x14ac:dyDescent="0.25">
      <c r="A92" s="170" t="s">
        <v>163</v>
      </c>
      <c r="B92" s="63">
        <v>761</v>
      </c>
      <c r="C92" s="171">
        <v>129.82</v>
      </c>
    </row>
    <row r="93" spans="1:3" x14ac:dyDescent="0.25">
      <c r="A93" s="170" t="s">
        <v>486</v>
      </c>
      <c r="B93" s="63">
        <v>24</v>
      </c>
      <c r="C93" s="171">
        <v>7.06</v>
      </c>
    </row>
    <row r="94" spans="1:3" x14ac:dyDescent="0.25">
      <c r="A94" s="170" t="s">
        <v>495</v>
      </c>
      <c r="B94" s="63">
        <v>1125</v>
      </c>
      <c r="C94" s="171">
        <v>7241.64</v>
      </c>
    </row>
    <row r="95" spans="1:3" x14ac:dyDescent="0.25">
      <c r="A95" s="170" t="s">
        <v>155</v>
      </c>
      <c r="B95" s="63">
        <v>15821</v>
      </c>
      <c r="C95" s="171">
        <v>9512.06</v>
      </c>
    </row>
    <row r="96" spans="1:3" x14ac:dyDescent="0.25">
      <c r="A96" s="170" t="s">
        <v>102</v>
      </c>
      <c r="B96" s="63">
        <v>10</v>
      </c>
      <c r="C96" s="171">
        <v>0.79</v>
      </c>
    </row>
    <row r="97" spans="1:3" x14ac:dyDescent="0.25">
      <c r="A97" s="170" t="s">
        <v>191</v>
      </c>
      <c r="B97" s="63">
        <v>279</v>
      </c>
      <c r="C97" s="171">
        <v>244.77</v>
      </c>
    </row>
    <row r="98" spans="1:3" x14ac:dyDescent="0.25">
      <c r="A98" s="170" t="s">
        <v>190</v>
      </c>
      <c r="B98" s="63">
        <v>305</v>
      </c>
      <c r="C98" s="171">
        <v>71.319999999999993</v>
      </c>
    </row>
    <row r="99" spans="1:3" x14ac:dyDescent="0.25">
      <c r="A99" s="170" t="s">
        <v>101</v>
      </c>
      <c r="B99" s="63">
        <v>23</v>
      </c>
      <c r="C99" s="171">
        <v>8.89</v>
      </c>
    </row>
    <row r="100" spans="1:3" x14ac:dyDescent="0.25">
      <c r="A100" s="170" t="s">
        <v>204</v>
      </c>
      <c r="B100" s="63">
        <v>390</v>
      </c>
      <c r="C100" s="171">
        <v>500.62</v>
      </c>
    </row>
    <row r="101" spans="1:3" x14ac:dyDescent="0.25">
      <c r="A101" s="170" t="s">
        <v>203</v>
      </c>
      <c r="B101" s="63">
        <v>12</v>
      </c>
      <c r="C101" s="171">
        <v>18.03</v>
      </c>
    </row>
    <row r="102" spans="1:3" x14ac:dyDescent="0.25">
      <c r="A102" s="170" t="s">
        <v>71</v>
      </c>
      <c r="B102" s="63">
        <v>52</v>
      </c>
      <c r="C102" s="171">
        <v>39.979999999999997</v>
      </c>
    </row>
    <row r="103" spans="1:3" x14ac:dyDescent="0.25">
      <c r="A103" s="170" t="s">
        <v>76</v>
      </c>
      <c r="B103" s="63">
        <v>7584</v>
      </c>
      <c r="C103" s="171">
        <v>3445.77</v>
      </c>
    </row>
    <row r="104" spans="1:3" x14ac:dyDescent="0.25">
      <c r="A104" s="170" t="s">
        <v>62</v>
      </c>
      <c r="B104" s="63">
        <v>11</v>
      </c>
      <c r="C104" s="171">
        <v>74.900000000000006</v>
      </c>
    </row>
    <row r="105" spans="1:3" x14ac:dyDescent="0.25">
      <c r="A105" s="170" t="s">
        <v>61</v>
      </c>
      <c r="B105" s="63">
        <v>11</v>
      </c>
      <c r="C105" s="171">
        <v>30.27</v>
      </c>
    </row>
    <row r="106" spans="1:3" x14ac:dyDescent="0.25">
      <c r="A106" s="170" t="s">
        <v>58</v>
      </c>
      <c r="B106" s="63">
        <v>34</v>
      </c>
      <c r="C106" s="171">
        <v>139.53</v>
      </c>
    </row>
    <row r="107" spans="1:3" x14ac:dyDescent="0.25">
      <c r="A107" s="170" t="s">
        <v>57</v>
      </c>
      <c r="B107" s="63">
        <v>130</v>
      </c>
      <c r="C107" s="171">
        <v>596.16</v>
      </c>
    </row>
    <row r="108" spans="1:3" x14ac:dyDescent="0.25">
      <c r="A108" s="170" t="s">
        <v>54</v>
      </c>
      <c r="B108" s="63">
        <v>185</v>
      </c>
      <c r="C108" s="171">
        <v>469.35</v>
      </c>
    </row>
    <row r="109" spans="1:3" x14ac:dyDescent="0.25">
      <c r="A109" s="170" t="s">
        <v>53</v>
      </c>
      <c r="B109" s="63">
        <v>98</v>
      </c>
      <c r="C109" s="171">
        <v>331.96</v>
      </c>
    </row>
    <row r="110" spans="1:3" x14ac:dyDescent="0.25">
      <c r="A110" s="170" t="s">
        <v>496</v>
      </c>
      <c r="B110" s="63">
        <v>13414</v>
      </c>
      <c r="C110" s="171">
        <v>6924.03</v>
      </c>
    </row>
    <row r="111" spans="1:3" x14ac:dyDescent="0.25">
      <c r="A111" s="170" t="s">
        <v>100</v>
      </c>
      <c r="B111" s="63">
        <v>2</v>
      </c>
      <c r="C111" s="171">
        <v>0.37</v>
      </c>
    </row>
    <row r="112" spans="1:3" x14ac:dyDescent="0.25">
      <c r="A112" s="170" t="s">
        <v>180</v>
      </c>
      <c r="B112" s="63">
        <v>7</v>
      </c>
      <c r="C112" s="171">
        <v>1.89</v>
      </c>
    </row>
    <row r="113" spans="1:3" x14ac:dyDescent="0.25">
      <c r="A113" s="170" t="s">
        <v>164</v>
      </c>
      <c r="B113" s="63">
        <v>179</v>
      </c>
      <c r="C113" s="171">
        <v>92.17</v>
      </c>
    </row>
    <row r="114" spans="1:3" x14ac:dyDescent="0.25">
      <c r="A114" s="170" t="s">
        <v>487</v>
      </c>
      <c r="B114" s="63">
        <v>1</v>
      </c>
      <c r="C114" s="171">
        <v>0.27</v>
      </c>
    </row>
    <row r="115" spans="1:3" x14ac:dyDescent="0.25">
      <c r="A115" s="170" t="s">
        <v>160</v>
      </c>
      <c r="B115" s="63">
        <v>1159</v>
      </c>
      <c r="C115" s="171">
        <v>1973.24</v>
      </c>
    </row>
    <row r="116" spans="1:3" x14ac:dyDescent="0.25">
      <c r="A116" s="170" t="s">
        <v>139</v>
      </c>
      <c r="B116" s="63">
        <v>254</v>
      </c>
      <c r="C116" s="171">
        <v>155.30000000000001</v>
      </c>
    </row>
    <row r="117" spans="1:3" x14ac:dyDescent="0.25">
      <c r="A117" s="170" t="s">
        <v>70</v>
      </c>
      <c r="B117" s="63">
        <v>3</v>
      </c>
      <c r="C117" s="171">
        <v>0.82</v>
      </c>
    </row>
    <row r="118" spans="1:3" x14ac:dyDescent="0.25">
      <c r="A118" s="170" t="s">
        <v>654</v>
      </c>
      <c r="B118" s="63">
        <v>1</v>
      </c>
      <c r="C118" s="171">
        <v>0.42</v>
      </c>
    </row>
    <row r="119" spans="1:3" x14ac:dyDescent="0.25">
      <c r="A119" s="170" t="s">
        <v>524</v>
      </c>
      <c r="B119" s="63">
        <v>63</v>
      </c>
      <c r="C119" s="171">
        <v>4.6100000000000003</v>
      </c>
    </row>
    <row r="120" spans="1:3" x14ac:dyDescent="0.25">
      <c r="A120" s="170" t="s">
        <v>214</v>
      </c>
      <c r="B120" s="63">
        <v>1</v>
      </c>
      <c r="C120" s="171">
        <v>0.34</v>
      </c>
    </row>
    <row r="121" spans="1:3" x14ac:dyDescent="0.25">
      <c r="A121" s="170" t="s">
        <v>213</v>
      </c>
      <c r="B121" s="63">
        <v>28</v>
      </c>
      <c r="C121" s="171">
        <v>10.039999999999999</v>
      </c>
    </row>
    <row r="122" spans="1:3" x14ac:dyDescent="0.25">
      <c r="A122" s="170" t="s">
        <v>20</v>
      </c>
      <c r="B122" s="63">
        <v>40</v>
      </c>
      <c r="C122" s="171">
        <v>13.21</v>
      </c>
    </row>
    <row r="123" spans="1:3" x14ac:dyDescent="0.25">
      <c r="A123" s="170" t="s">
        <v>89</v>
      </c>
      <c r="B123" s="63">
        <v>60</v>
      </c>
      <c r="C123" s="171">
        <v>43.21</v>
      </c>
    </row>
    <row r="124" spans="1:3" x14ac:dyDescent="0.25">
      <c r="A124" s="170" t="s">
        <v>88</v>
      </c>
      <c r="B124" s="63">
        <v>485</v>
      </c>
      <c r="C124" s="171">
        <v>141.28</v>
      </c>
    </row>
    <row r="125" spans="1:3" x14ac:dyDescent="0.25">
      <c r="A125" s="170" t="s">
        <v>125</v>
      </c>
      <c r="B125" s="63">
        <v>10</v>
      </c>
      <c r="C125" s="171">
        <v>3.32</v>
      </c>
    </row>
    <row r="126" spans="1:3" x14ac:dyDescent="0.25">
      <c r="A126" s="170" t="s">
        <v>138</v>
      </c>
      <c r="B126" s="63">
        <v>616</v>
      </c>
      <c r="C126" s="171">
        <v>328.54</v>
      </c>
    </row>
    <row r="127" spans="1:3" x14ac:dyDescent="0.25">
      <c r="A127" s="170" t="s">
        <v>137</v>
      </c>
      <c r="B127" s="63">
        <v>46</v>
      </c>
      <c r="C127" s="171">
        <v>36.53</v>
      </c>
    </row>
    <row r="128" spans="1:3" x14ac:dyDescent="0.25">
      <c r="A128" s="170" t="s">
        <v>152</v>
      </c>
      <c r="B128" s="63">
        <v>23272</v>
      </c>
      <c r="C128" s="171">
        <v>15785.67</v>
      </c>
    </row>
    <row r="129" spans="1:3" x14ac:dyDescent="0.25">
      <c r="A129" s="170" t="s">
        <v>497</v>
      </c>
      <c r="B129" s="63">
        <v>40</v>
      </c>
      <c r="C129" s="171">
        <v>20.96</v>
      </c>
    </row>
    <row r="130" spans="1:3" x14ac:dyDescent="0.25">
      <c r="A130" s="456" t="s">
        <v>344</v>
      </c>
      <c r="B130" s="456"/>
      <c r="C130" s="172">
        <f>SUM(C5:C129)</f>
        <v>110152.15000000004</v>
      </c>
    </row>
  </sheetData>
  <sheetProtection algorithmName="SHA-512" hashValue="AcDp70UbxM6JfkS77lrBpumU2RoNvfZjLOhpsSfwSYHj8mMTrJcIb8sgFc1rovmi0yENe1x9rd0PtlX72NRHEw==" saltValue="zt17xaTgg11XX+XK3f3phQ==" spinCount="100000" sheet="1" objects="1" scenarios="1"/>
  <mergeCells count="4">
    <mergeCell ref="A130:B130"/>
    <mergeCell ref="A1:C1"/>
    <mergeCell ref="B3:C3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&amp;R&amp;8Pág. &amp;P /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291" t="s">
        <v>447</v>
      </c>
      <c r="N1" s="291">
        <v>8532</v>
      </c>
      <c r="AA1" s="107" t="s">
        <v>598</v>
      </c>
    </row>
    <row r="2" spans="13:27" x14ac:dyDescent="0.2">
      <c r="M2" s="291" t="s">
        <v>448</v>
      </c>
      <c r="N2" s="291">
        <v>1500</v>
      </c>
    </row>
    <row r="3" spans="13:27" x14ac:dyDescent="0.2">
      <c r="M3" s="291" t="s">
        <v>466</v>
      </c>
      <c r="N3" s="291">
        <v>1095</v>
      </c>
    </row>
    <row r="4" spans="13:27" x14ac:dyDescent="0.2">
      <c r="M4" s="291" t="s">
        <v>513</v>
      </c>
      <c r="N4" s="305">
        <v>99</v>
      </c>
    </row>
  </sheetData>
  <sheetProtection algorithmName="SHA-512" hashValue="RXcVXrVKjECbhXvFiogSxUzB2GTnDfeEgF1qLmnforfh2hsr/O38J/plh+ssZBOzO2iFTaX0BPiHtGsM7WlbOg==" saltValue="k9/bFcdG9SQynNh7jbvQEQ==" spinCount="100000" sheet="1" objects="1" scenarios="1"/>
  <printOptions horizontalCentered="1"/>
  <pageMargins left="0.23622047244094491" right="0.23622047244094491" top="1.3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>
    <pageSetUpPr fitToPage="1"/>
  </sheetPr>
  <dimension ref="M1:AA4"/>
  <sheetViews>
    <sheetView showGridLines="0" workbookViewId="0"/>
  </sheetViews>
  <sheetFormatPr defaultRowHeight="12.75" x14ac:dyDescent="0.2"/>
  <cols>
    <col min="1" max="16384" width="9" style="1"/>
  </cols>
  <sheetData>
    <row r="1" spans="13:27" x14ac:dyDescent="0.2">
      <c r="M1" s="107" t="s">
        <v>499</v>
      </c>
      <c r="N1" s="107">
        <v>175184.47</v>
      </c>
      <c r="AA1" s="107" t="s">
        <v>599</v>
      </c>
    </row>
    <row r="2" spans="13:27" x14ac:dyDescent="0.2">
      <c r="M2" s="107" t="s">
        <v>533</v>
      </c>
      <c r="N2" s="107">
        <v>2955.58</v>
      </c>
    </row>
    <row r="3" spans="13:27" x14ac:dyDescent="0.2">
      <c r="M3" s="107" t="s">
        <v>500</v>
      </c>
      <c r="N3" s="107">
        <v>35633.269999999997</v>
      </c>
    </row>
    <row r="4" spans="13:27" x14ac:dyDescent="0.2">
      <c r="M4" s="107" t="s">
        <v>514</v>
      </c>
      <c r="N4" s="107">
        <v>1581.93</v>
      </c>
    </row>
  </sheetData>
  <sheetProtection algorithmName="SHA-512" hashValue="688C2Ysia2lefl1shhX2NKKitSMHoTp7S5UmIyUDLiBt6ShBS3ij1GQVY/YhddqLpvWlyx8KwA0XrKb7/qKvIw==" saltValue="9HE1PKeaLxXUCiRfdEoDCQ==" spinCount="100000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B1:AB8"/>
  <sheetViews>
    <sheetView showGridLines="0" zoomScaleNormal="100" workbookViewId="0"/>
  </sheetViews>
  <sheetFormatPr defaultRowHeight="12.75" x14ac:dyDescent="0.2"/>
  <cols>
    <col min="1" max="1" width="2.125" style="1" customWidth="1"/>
    <col min="2" max="2" width="1.375" style="36" customWidth="1"/>
    <col min="3" max="3" width="78.25" style="1" customWidth="1"/>
    <col min="4" max="4" width="1.375" style="36" customWidth="1"/>
    <col min="5" max="16384" width="9" style="1"/>
  </cols>
  <sheetData>
    <row r="1" spans="2:28" x14ac:dyDescent="0.2">
      <c r="AB1" s="37" t="s">
        <v>405</v>
      </c>
    </row>
    <row r="4" spans="2:28" s="32" customFormat="1" ht="18" customHeight="1" x14ac:dyDescent="0.2">
      <c r="B4" s="34"/>
      <c r="C4" s="8" t="s">
        <v>408</v>
      </c>
      <c r="D4" s="34"/>
    </row>
    <row r="6" spans="2:28" x14ac:dyDescent="0.2">
      <c r="B6" s="38"/>
      <c r="C6" s="39"/>
      <c r="D6" s="39"/>
    </row>
    <row r="7" spans="2:28" ht="362.25" customHeight="1" x14ac:dyDescent="0.2">
      <c r="B7" s="38"/>
      <c r="C7" s="40" t="s">
        <v>577</v>
      </c>
      <c r="D7" s="39"/>
    </row>
    <row r="8" spans="2:28" x14ac:dyDescent="0.2">
      <c r="B8" s="41"/>
      <c r="C8" s="41"/>
      <c r="D8" s="41"/>
    </row>
  </sheetData>
  <sheetProtection algorithmName="SHA-512" hashValue="LNWkssMqAwJ6xs2Ta51ond9zxkA6sskUKH5yCFWqBFs6cskSmZVnVKgIb9auRbMU9E5JZkTY4F31Zy8R6WKx4g==" saltValue="byuilf/Wbx7UQK/mffGsew==" spinCount="100000" sheet="1" objects="1" scenarios="1"/>
  <printOptions horizontalCentered="1"/>
  <pageMargins left="0.55118110236220474" right="0.55118110236220474" top="0.78740157480314965" bottom="0.55118110236220474" header="0.31496062992125984" footer="0.31496062992125984"/>
  <pageSetup paperSize="9" scale="99" orientation="portrait" r:id="rId1"/>
  <headerFooter>
    <oddFooter>&amp;R&amp;8Pág. &amp;P /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pageSetUpPr fitToPage="1"/>
  </sheetPr>
  <dimension ref="P1:AB82"/>
  <sheetViews>
    <sheetView showGridLines="0" workbookViewId="0">
      <selection activeCell="Q56" sqref="Q56"/>
    </sheetView>
  </sheetViews>
  <sheetFormatPr defaultRowHeight="12.75" x14ac:dyDescent="0.2"/>
  <cols>
    <col min="1" max="16384" width="9" style="1"/>
  </cols>
  <sheetData>
    <row r="1" spans="27:28" x14ac:dyDescent="0.2">
      <c r="AA1" s="107" t="s">
        <v>600</v>
      </c>
      <c r="AB1" s="107" t="s">
        <v>406</v>
      </c>
    </row>
    <row r="2" spans="27:28" x14ac:dyDescent="0.2">
      <c r="AA2" s="107" t="s">
        <v>601</v>
      </c>
    </row>
    <row r="3" spans="27:28" x14ac:dyDescent="0.2">
      <c r="AA3" s="107" t="s">
        <v>602</v>
      </c>
    </row>
    <row r="4" spans="27:28" x14ac:dyDescent="0.2">
      <c r="AA4" s="107" t="s">
        <v>603</v>
      </c>
    </row>
    <row r="5" spans="27:28" x14ac:dyDescent="0.2">
      <c r="AA5" s="107" t="s">
        <v>604</v>
      </c>
    </row>
    <row r="56" spans="16:18" x14ac:dyDescent="0.2">
      <c r="P56" s="107"/>
      <c r="Q56" s="292" t="s">
        <v>501</v>
      </c>
      <c r="R56" s="107" t="e">
        <v>#VALUE!</v>
      </c>
    </row>
    <row r="57" spans="16:18" x14ac:dyDescent="0.2">
      <c r="P57" s="107"/>
      <c r="Q57" s="292" t="s">
        <v>502</v>
      </c>
      <c r="R57" s="107" t="e">
        <v>#VALUE!</v>
      </c>
    </row>
    <row r="58" spans="16:18" x14ac:dyDescent="0.2">
      <c r="P58" s="107"/>
      <c r="Q58" s="292" t="s">
        <v>655</v>
      </c>
      <c r="R58" s="107" t="e">
        <v>#VALUE!</v>
      </c>
    </row>
    <row r="59" spans="16:18" x14ac:dyDescent="0.2">
      <c r="P59" s="107"/>
      <c r="Q59" s="292" t="s">
        <v>503</v>
      </c>
      <c r="R59" s="107" t="e">
        <v>#VALUE!</v>
      </c>
    </row>
    <row r="60" spans="16:18" x14ac:dyDescent="0.2">
      <c r="Q60" s="292" t="s">
        <v>504</v>
      </c>
      <c r="R60" s="107" t="e">
        <v>#VALUE!</v>
      </c>
    </row>
    <row r="61" spans="16:18" x14ac:dyDescent="0.2">
      <c r="Q61" s="292" t="s">
        <v>375</v>
      </c>
      <c r="R61" s="107">
        <v>1095</v>
      </c>
    </row>
    <row r="81" spans="17:18" x14ac:dyDescent="0.2">
      <c r="Q81" s="292" t="s">
        <v>503</v>
      </c>
      <c r="R81" s="107" t="e">
        <v>#VALUE!</v>
      </c>
    </row>
    <row r="82" spans="17:18" x14ac:dyDescent="0.2">
      <c r="Q82" s="292" t="s">
        <v>375</v>
      </c>
      <c r="R82" s="107">
        <v>99</v>
      </c>
    </row>
  </sheetData>
  <sheetProtection algorithmName="SHA-512" hashValue="SWJ6H7xSQqiZt4gDAa5p6ky8S82TFZpUWJ7Nv6nJOP77+bKDhlYeBgxuHXajOWgSmB2VhQCQ9grFmjt4LgXxpQ==" saltValue="9le9T1YBfeKtBcvTbgssTw==" spinCount="100000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>
    <pageSetUpPr fitToPage="1"/>
  </sheetPr>
  <dimension ref="P1:AB79"/>
  <sheetViews>
    <sheetView showGridLines="0" workbookViewId="0"/>
  </sheetViews>
  <sheetFormatPr defaultRowHeight="12.75" x14ac:dyDescent="0.2"/>
  <cols>
    <col min="1" max="16384" width="9" style="1"/>
  </cols>
  <sheetData>
    <row r="1" spans="27:28" x14ac:dyDescent="0.2">
      <c r="AA1" s="107" t="s">
        <v>605</v>
      </c>
      <c r="AB1" s="107" t="s">
        <v>407</v>
      </c>
    </row>
    <row r="2" spans="27:28" x14ac:dyDescent="0.2">
      <c r="AA2" s="107" t="s">
        <v>606</v>
      </c>
    </row>
    <row r="3" spans="27:28" x14ac:dyDescent="0.2">
      <c r="AA3" s="107" t="s">
        <v>607</v>
      </c>
    </row>
    <row r="4" spans="27:28" x14ac:dyDescent="0.2">
      <c r="AA4" s="107" t="s">
        <v>608</v>
      </c>
    </row>
    <row r="5" spans="27:28" x14ac:dyDescent="0.2">
      <c r="AA5" s="107" t="s">
        <v>609</v>
      </c>
    </row>
    <row r="55" spans="16:18" x14ac:dyDescent="0.2">
      <c r="P55" s="107"/>
      <c r="Q55" s="292" t="s">
        <v>501</v>
      </c>
      <c r="R55" s="107" t="e">
        <v>#VALUE!</v>
      </c>
    </row>
    <row r="56" spans="16:18" x14ac:dyDescent="0.2">
      <c r="P56" s="107"/>
      <c r="Q56" s="292" t="s">
        <v>502</v>
      </c>
      <c r="R56" s="107" t="e">
        <v>#VALUE!</v>
      </c>
    </row>
    <row r="57" spans="16:18" x14ac:dyDescent="0.2">
      <c r="P57" s="107"/>
      <c r="Q57" s="292" t="s">
        <v>655</v>
      </c>
      <c r="R57" s="107" t="e">
        <v>#VALUE!</v>
      </c>
    </row>
    <row r="58" spans="16:18" x14ac:dyDescent="0.2">
      <c r="P58" s="107"/>
      <c r="Q58" s="292" t="s">
        <v>503</v>
      </c>
      <c r="R58" s="107" t="e">
        <v>#VALUE!</v>
      </c>
    </row>
    <row r="59" spans="16:18" x14ac:dyDescent="0.2">
      <c r="Q59" s="292" t="s">
        <v>504</v>
      </c>
      <c r="R59" s="107" t="e">
        <v>#VALUE!</v>
      </c>
    </row>
    <row r="60" spans="16:18" x14ac:dyDescent="0.2">
      <c r="Q60" s="292" t="s">
        <v>375</v>
      </c>
      <c r="R60" s="107">
        <v>35633.269999999997</v>
      </c>
    </row>
    <row r="76" spans="17:18" x14ac:dyDescent="0.2">
      <c r="Q76" s="292"/>
      <c r="R76" s="107"/>
    </row>
    <row r="77" spans="17:18" x14ac:dyDescent="0.2">
      <c r="Q77" s="292"/>
      <c r="R77" s="107"/>
    </row>
    <row r="78" spans="17:18" x14ac:dyDescent="0.2">
      <c r="Q78" s="292" t="s">
        <v>503</v>
      </c>
      <c r="R78" s="107" t="e">
        <v>#VALUE!</v>
      </c>
    </row>
    <row r="79" spans="17:18" x14ac:dyDescent="0.2">
      <c r="Q79" s="292" t="s">
        <v>375</v>
      </c>
      <c r="R79" s="107">
        <v>1581.93</v>
      </c>
    </row>
  </sheetData>
  <sheetProtection algorithmName="SHA-512" hashValue="gKkmCwY3cgt+ElgQuIpV2UoHNQGn1MRazmI4DCC0SCxkJkP3nrzBPJeBG5khkoJBS1i8bLBI5zX5la2/GWq7HQ==" saltValue="EKkSyHc2YMtCjDVi9Gw/oA==" spinCount="100000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>
    <pageSetUpPr fitToPage="1"/>
  </sheetPr>
  <dimension ref="A1:N35"/>
  <sheetViews>
    <sheetView showGridLines="0" zoomScale="75" zoomScaleNormal="75" workbookViewId="0">
      <pane ySplit="6" topLeftCell="A7" activePane="bottomLeft" state="frozen"/>
      <selection pane="bottomLeft" activeCell="A7" sqref="A7"/>
    </sheetView>
  </sheetViews>
  <sheetFormatPr defaultColWidth="8" defaultRowHeight="17.100000000000001" customHeight="1" x14ac:dyDescent="0.2"/>
  <cols>
    <col min="1" max="1" width="11.125" style="185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35" t="s">
        <v>610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175"/>
    </row>
    <row r="2" spans="1:14" ht="17.100000000000001" customHeight="1" x14ac:dyDescent="0.2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175"/>
    </row>
    <row r="3" spans="1:14" ht="17.100000000000001" customHeight="1" x14ac:dyDescent="0.2">
      <c r="A3" s="435" t="s">
        <v>290</v>
      </c>
      <c r="B3" s="435"/>
    </row>
    <row r="4" spans="1:14" ht="17.100000000000001" customHeight="1" x14ac:dyDescent="0.2">
      <c r="A4" s="458" t="s">
        <v>507</v>
      </c>
      <c r="B4" s="458"/>
      <c r="C4" s="458"/>
      <c r="D4" s="458"/>
      <c r="E4" s="458"/>
      <c r="F4" s="458"/>
      <c r="G4" s="458"/>
      <c r="H4" s="458"/>
      <c r="I4" s="458"/>
      <c r="J4" s="459"/>
      <c r="K4" s="460" t="s">
        <v>219</v>
      </c>
      <c r="L4" s="458"/>
      <c r="M4" s="458"/>
    </row>
    <row r="5" spans="1:14" ht="17.100000000000001" customHeight="1" x14ac:dyDescent="0.2">
      <c r="A5" s="458"/>
      <c r="B5" s="458"/>
      <c r="C5" s="458"/>
      <c r="D5" s="458"/>
      <c r="E5" s="458"/>
      <c r="F5" s="458"/>
      <c r="G5" s="458"/>
      <c r="H5" s="458"/>
      <c r="I5" s="458"/>
      <c r="J5" s="459"/>
      <c r="K5" s="176" t="s">
        <v>226</v>
      </c>
      <c r="L5" s="176" t="s">
        <v>224</v>
      </c>
      <c r="M5" s="176" t="s">
        <v>227</v>
      </c>
    </row>
    <row r="6" spans="1:14" ht="17.100000000000001" customHeight="1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6"/>
      <c r="L6" s="176" t="s">
        <v>228</v>
      </c>
      <c r="M6" s="176" t="s">
        <v>288</v>
      </c>
    </row>
    <row r="7" spans="1:14" ht="30" customHeight="1" x14ac:dyDescent="0.2">
      <c r="A7" s="178" t="s">
        <v>229</v>
      </c>
      <c r="B7" s="461" t="s">
        <v>230</v>
      </c>
      <c r="C7" s="461"/>
      <c r="D7" s="461"/>
      <c r="E7" s="461"/>
      <c r="F7" s="461"/>
      <c r="G7" s="461"/>
      <c r="H7" s="461"/>
      <c r="I7" s="461"/>
      <c r="J7" s="461"/>
      <c r="K7" s="179">
        <v>8210</v>
      </c>
      <c r="L7" s="180">
        <v>418937.01</v>
      </c>
      <c r="M7" s="181" t="s">
        <v>351</v>
      </c>
    </row>
    <row r="8" spans="1:14" ht="30" customHeight="1" x14ac:dyDescent="0.2">
      <c r="A8" s="182" t="s">
        <v>231</v>
      </c>
      <c r="B8" s="457" t="s">
        <v>232</v>
      </c>
      <c r="C8" s="457"/>
      <c r="D8" s="457"/>
      <c r="E8" s="457"/>
      <c r="F8" s="457"/>
      <c r="G8" s="457"/>
      <c r="H8" s="457"/>
      <c r="I8" s="457"/>
      <c r="J8" s="457"/>
      <c r="K8" s="74">
        <v>3641</v>
      </c>
      <c r="L8" s="183">
        <v>237865.94</v>
      </c>
      <c r="M8" s="75" t="s">
        <v>351</v>
      </c>
    </row>
    <row r="9" spans="1:14" ht="30" customHeight="1" x14ac:dyDescent="0.2">
      <c r="A9" s="182" t="s">
        <v>531</v>
      </c>
      <c r="B9" s="457" t="s">
        <v>532</v>
      </c>
      <c r="C9" s="457"/>
      <c r="D9" s="457"/>
      <c r="E9" s="457"/>
      <c r="F9" s="457"/>
      <c r="G9" s="457"/>
      <c r="H9" s="457"/>
      <c r="I9" s="457"/>
      <c r="J9" s="457"/>
      <c r="K9" s="74">
        <v>0</v>
      </c>
      <c r="L9" s="183">
        <v>0</v>
      </c>
      <c r="M9" s="75" t="s">
        <v>351</v>
      </c>
    </row>
    <row r="10" spans="1:14" ht="30" customHeight="1" x14ac:dyDescent="0.2">
      <c r="A10" s="182" t="s">
        <v>233</v>
      </c>
      <c r="B10" s="457" t="s">
        <v>234</v>
      </c>
      <c r="C10" s="457"/>
      <c r="D10" s="457"/>
      <c r="E10" s="457"/>
      <c r="F10" s="457"/>
      <c r="G10" s="457"/>
      <c r="H10" s="457"/>
      <c r="I10" s="457"/>
      <c r="J10" s="457"/>
      <c r="K10" s="74">
        <v>10184</v>
      </c>
      <c r="L10" s="183">
        <v>535835.19999999995</v>
      </c>
      <c r="M10" s="75" t="s">
        <v>351</v>
      </c>
    </row>
    <row r="11" spans="1:14" ht="30" customHeight="1" x14ac:dyDescent="0.2">
      <c r="A11" s="182" t="s">
        <v>235</v>
      </c>
      <c r="B11" s="457" t="s">
        <v>236</v>
      </c>
      <c r="C11" s="457"/>
      <c r="D11" s="457"/>
      <c r="E11" s="457"/>
      <c r="F11" s="457"/>
      <c r="G11" s="457"/>
      <c r="H11" s="457"/>
      <c r="I11" s="457"/>
      <c r="J11" s="457"/>
      <c r="K11" s="74">
        <v>7985</v>
      </c>
      <c r="L11" s="183">
        <v>391938.34</v>
      </c>
      <c r="M11" s="75" t="s">
        <v>351</v>
      </c>
    </row>
    <row r="12" spans="1:14" ht="30" customHeight="1" x14ac:dyDescent="0.2">
      <c r="A12" s="182" t="s">
        <v>237</v>
      </c>
      <c r="B12" s="457" t="s">
        <v>238</v>
      </c>
      <c r="C12" s="457"/>
      <c r="D12" s="457"/>
      <c r="E12" s="457"/>
      <c r="F12" s="457"/>
      <c r="G12" s="457"/>
      <c r="H12" s="457"/>
      <c r="I12" s="457"/>
      <c r="J12" s="457"/>
      <c r="K12" s="74">
        <v>52</v>
      </c>
      <c r="L12" s="183">
        <v>34016.6</v>
      </c>
      <c r="M12" s="75" t="s">
        <v>351</v>
      </c>
    </row>
    <row r="13" spans="1:14" ht="30" customHeight="1" x14ac:dyDescent="0.2">
      <c r="A13" s="182" t="s">
        <v>239</v>
      </c>
      <c r="B13" s="457" t="s">
        <v>240</v>
      </c>
      <c r="C13" s="457"/>
      <c r="D13" s="457"/>
      <c r="E13" s="457"/>
      <c r="F13" s="457"/>
      <c r="G13" s="457"/>
      <c r="H13" s="457"/>
      <c r="I13" s="457"/>
      <c r="J13" s="457"/>
      <c r="K13" s="74">
        <v>609</v>
      </c>
      <c r="L13" s="183">
        <v>1317.54</v>
      </c>
      <c r="M13" s="75" t="s">
        <v>351</v>
      </c>
    </row>
    <row r="14" spans="1:14" ht="30" customHeight="1" x14ac:dyDescent="0.2">
      <c r="A14" s="182" t="s">
        <v>241</v>
      </c>
      <c r="B14" s="457" t="s">
        <v>242</v>
      </c>
      <c r="C14" s="457"/>
      <c r="D14" s="457"/>
      <c r="E14" s="457"/>
      <c r="F14" s="457"/>
      <c r="G14" s="457"/>
      <c r="H14" s="457"/>
      <c r="I14" s="457"/>
      <c r="J14" s="457"/>
      <c r="K14" s="74">
        <v>191</v>
      </c>
      <c r="L14" s="183">
        <v>322.62</v>
      </c>
      <c r="M14" s="75" t="s">
        <v>351</v>
      </c>
    </row>
    <row r="15" spans="1:14" ht="30" customHeight="1" x14ac:dyDescent="0.2">
      <c r="A15" s="182" t="s">
        <v>243</v>
      </c>
      <c r="B15" s="457" t="s">
        <v>244</v>
      </c>
      <c r="C15" s="457"/>
      <c r="D15" s="457"/>
      <c r="E15" s="457"/>
      <c r="F15" s="457"/>
      <c r="G15" s="457"/>
      <c r="H15" s="457"/>
      <c r="I15" s="457"/>
      <c r="J15" s="457"/>
      <c r="K15" s="74">
        <v>118</v>
      </c>
      <c r="L15" s="183">
        <v>1221.68</v>
      </c>
      <c r="M15" s="75" t="s">
        <v>351</v>
      </c>
    </row>
    <row r="16" spans="1:14" ht="30" customHeight="1" x14ac:dyDescent="0.2">
      <c r="A16" s="182" t="s">
        <v>245</v>
      </c>
      <c r="B16" s="457" t="s">
        <v>246</v>
      </c>
      <c r="C16" s="457"/>
      <c r="D16" s="457"/>
      <c r="E16" s="457"/>
      <c r="F16" s="457"/>
      <c r="G16" s="457"/>
      <c r="H16" s="457"/>
      <c r="I16" s="457"/>
      <c r="J16" s="457"/>
      <c r="K16" s="74">
        <v>211</v>
      </c>
      <c r="L16" s="183">
        <v>34816.769999999997</v>
      </c>
      <c r="M16" s="75" t="s">
        <v>351</v>
      </c>
    </row>
    <row r="17" spans="1:13" ht="30" customHeight="1" x14ac:dyDescent="0.2">
      <c r="A17" s="182" t="s">
        <v>247</v>
      </c>
      <c r="B17" s="457" t="s">
        <v>248</v>
      </c>
      <c r="C17" s="457"/>
      <c r="D17" s="457"/>
      <c r="E17" s="457"/>
      <c r="F17" s="457"/>
      <c r="G17" s="457"/>
      <c r="H17" s="457"/>
      <c r="I17" s="457"/>
      <c r="J17" s="457"/>
      <c r="K17" s="74">
        <v>97</v>
      </c>
      <c r="L17" s="183">
        <v>9274.24</v>
      </c>
      <c r="M17" s="184" t="s">
        <v>351</v>
      </c>
    </row>
    <row r="18" spans="1:13" ht="30" customHeight="1" x14ac:dyDescent="0.2">
      <c r="A18" s="182" t="s">
        <v>249</v>
      </c>
      <c r="B18" s="457" t="s">
        <v>250</v>
      </c>
      <c r="C18" s="457"/>
      <c r="D18" s="457"/>
      <c r="E18" s="457"/>
      <c r="F18" s="457"/>
      <c r="G18" s="457"/>
      <c r="H18" s="457"/>
      <c r="I18" s="457"/>
      <c r="J18" s="457"/>
      <c r="K18" s="74">
        <v>261</v>
      </c>
      <c r="L18" s="183">
        <v>18018.419999999998</v>
      </c>
      <c r="M18" s="184" t="s">
        <v>351</v>
      </c>
    </row>
    <row r="19" spans="1:13" ht="30" customHeight="1" x14ac:dyDescent="0.2">
      <c r="A19" s="182" t="s">
        <v>251</v>
      </c>
      <c r="B19" s="457" t="s">
        <v>252</v>
      </c>
      <c r="C19" s="457"/>
      <c r="D19" s="457"/>
      <c r="E19" s="457"/>
      <c r="F19" s="457"/>
      <c r="G19" s="457"/>
      <c r="H19" s="457"/>
      <c r="I19" s="457"/>
      <c r="J19" s="457"/>
      <c r="K19" s="74">
        <v>4317</v>
      </c>
      <c r="L19" s="183">
        <v>95408.13</v>
      </c>
      <c r="M19" s="184" t="s">
        <v>351</v>
      </c>
    </row>
    <row r="20" spans="1:13" ht="30" customHeight="1" x14ac:dyDescent="0.2">
      <c r="A20" s="182" t="s">
        <v>253</v>
      </c>
      <c r="B20" s="457" t="s">
        <v>254</v>
      </c>
      <c r="C20" s="457"/>
      <c r="D20" s="457"/>
      <c r="E20" s="457"/>
      <c r="F20" s="457"/>
      <c r="G20" s="457"/>
      <c r="H20" s="457"/>
      <c r="I20" s="457"/>
      <c r="J20" s="457"/>
      <c r="K20" s="74">
        <v>696</v>
      </c>
      <c r="L20" s="183">
        <v>65553.02</v>
      </c>
      <c r="M20" s="184" t="s">
        <v>351</v>
      </c>
    </row>
    <row r="21" spans="1:13" ht="30" customHeight="1" x14ac:dyDescent="0.2">
      <c r="A21" s="182" t="s">
        <v>255</v>
      </c>
      <c r="B21" s="457" t="s">
        <v>256</v>
      </c>
      <c r="C21" s="457"/>
      <c r="D21" s="457"/>
      <c r="E21" s="457"/>
      <c r="F21" s="457"/>
      <c r="G21" s="457"/>
      <c r="H21" s="457"/>
      <c r="I21" s="457"/>
      <c r="J21" s="457"/>
      <c r="K21" s="74">
        <v>32968</v>
      </c>
      <c r="L21" s="183">
        <v>109770.12</v>
      </c>
      <c r="M21" s="184" t="s">
        <v>351</v>
      </c>
    </row>
    <row r="22" spans="1:13" ht="30" customHeight="1" x14ac:dyDescent="0.2">
      <c r="A22" s="182" t="s">
        <v>257</v>
      </c>
      <c r="B22" s="457" t="s">
        <v>258</v>
      </c>
      <c r="C22" s="457"/>
      <c r="D22" s="457"/>
      <c r="E22" s="457"/>
      <c r="F22" s="457"/>
      <c r="G22" s="457"/>
      <c r="H22" s="457"/>
      <c r="I22" s="457"/>
      <c r="J22" s="457"/>
      <c r="K22" s="74">
        <v>7</v>
      </c>
      <c r="L22" s="183">
        <v>7.32</v>
      </c>
      <c r="M22" s="184" t="s">
        <v>351</v>
      </c>
    </row>
    <row r="23" spans="1:13" ht="30" customHeight="1" x14ac:dyDescent="0.2">
      <c r="A23" s="182" t="s">
        <v>259</v>
      </c>
      <c r="B23" s="457" t="s">
        <v>260</v>
      </c>
      <c r="C23" s="457"/>
      <c r="D23" s="457"/>
      <c r="E23" s="457"/>
      <c r="F23" s="457"/>
      <c r="G23" s="457"/>
      <c r="H23" s="457"/>
      <c r="I23" s="457"/>
      <c r="J23" s="457"/>
      <c r="K23" s="74">
        <v>913</v>
      </c>
      <c r="L23" s="183">
        <v>4284.67</v>
      </c>
      <c r="M23" s="184" t="s">
        <v>351</v>
      </c>
    </row>
    <row r="24" spans="1:13" ht="30" customHeight="1" x14ac:dyDescent="0.2">
      <c r="A24" s="182" t="s">
        <v>261</v>
      </c>
      <c r="B24" s="457" t="s">
        <v>262</v>
      </c>
      <c r="C24" s="457"/>
      <c r="D24" s="457"/>
      <c r="E24" s="457"/>
      <c r="F24" s="457"/>
      <c r="G24" s="457"/>
      <c r="H24" s="457"/>
      <c r="I24" s="457"/>
      <c r="J24" s="457"/>
      <c r="K24" s="74">
        <v>1785</v>
      </c>
      <c r="L24" s="183">
        <v>3115.59</v>
      </c>
      <c r="M24" s="184" t="s">
        <v>351</v>
      </c>
    </row>
    <row r="25" spans="1:13" ht="30" customHeight="1" x14ac:dyDescent="0.2">
      <c r="A25" s="182" t="s">
        <v>263</v>
      </c>
      <c r="B25" s="457" t="s">
        <v>264</v>
      </c>
      <c r="C25" s="457"/>
      <c r="D25" s="457"/>
      <c r="E25" s="457"/>
      <c r="F25" s="457"/>
      <c r="G25" s="457"/>
      <c r="H25" s="457"/>
      <c r="I25" s="457"/>
      <c r="J25" s="457"/>
      <c r="K25" s="74">
        <v>7062</v>
      </c>
      <c r="L25" s="183">
        <v>21146.38</v>
      </c>
      <c r="M25" s="184" t="s">
        <v>351</v>
      </c>
    </row>
    <row r="26" spans="1:13" ht="30" customHeight="1" x14ac:dyDescent="0.2">
      <c r="A26" s="182" t="s">
        <v>265</v>
      </c>
      <c r="B26" s="457" t="s">
        <v>266</v>
      </c>
      <c r="C26" s="457"/>
      <c r="D26" s="457"/>
      <c r="E26" s="457"/>
      <c r="F26" s="457"/>
      <c r="G26" s="457"/>
      <c r="H26" s="457"/>
      <c r="I26" s="457"/>
      <c r="J26" s="457"/>
      <c r="K26" s="74">
        <v>6687</v>
      </c>
      <c r="L26" s="183">
        <v>16770.240000000002</v>
      </c>
      <c r="M26" s="75" t="s">
        <v>351</v>
      </c>
    </row>
    <row r="27" spans="1:13" ht="30" customHeight="1" x14ac:dyDescent="0.2">
      <c r="A27" s="182" t="s">
        <v>267</v>
      </c>
      <c r="B27" s="457" t="s">
        <v>268</v>
      </c>
      <c r="C27" s="457"/>
      <c r="D27" s="457"/>
      <c r="E27" s="457"/>
      <c r="F27" s="457"/>
      <c r="G27" s="457"/>
      <c r="H27" s="457"/>
      <c r="I27" s="457"/>
      <c r="J27" s="457"/>
      <c r="K27" s="74">
        <v>3949</v>
      </c>
      <c r="L27" s="183">
        <v>12687.9</v>
      </c>
      <c r="M27" s="75" t="s">
        <v>351</v>
      </c>
    </row>
    <row r="28" spans="1:13" ht="30" customHeight="1" x14ac:dyDescent="0.2">
      <c r="A28" s="182" t="s">
        <v>269</v>
      </c>
      <c r="B28" s="457" t="s">
        <v>270</v>
      </c>
      <c r="C28" s="457"/>
      <c r="D28" s="457"/>
      <c r="E28" s="457"/>
      <c r="F28" s="457"/>
      <c r="G28" s="457"/>
      <c r="H28" s="457"/>
      <c r="I28" s="457"/>
      <c r="J28" s="457"/>
      <c r="K28" s="74">
        <v>2044</v>
      </c>
      <c r="L28" s="183">
        <v>8814.39</v>
      </c>
      <c r="M28" s="75" t="s">
        <v>351</v>
      </c>
    </row>
    <row r="29" spans="1:13" ht="30" customHeight="1" x14ac:dyDescent="0.2">
      <c r="A29" s="182" t="s">
        <v>271</v>
      </c>
      <c r="B29" s="457" t="s">
        <v>272</v>
      </c>
      <c r="C29" s="457"/>
      <c r="D29" s="457"/>
      <c r="E29" s="457"/>
      <c r="F29" s="457"/>
      <c r="G29" s="457"/>
      <c r="H29" s="457"/>
      <c r="I29" s="457"/>
      <c r="J29" s="457"/>
      <c r="K29" s="74">
        <v>2214</v>
      </c>
      <c r="L29" s="183">
        <v>242907.8</v>
      </c>
      <c r="M29" s="75" t="s">
        <v>351</v>
      </c>
    </row>
    <row r="30" spans="1:13" ht="30" customHeight="1" x14ac:dyDescent="0.2">
      <c r="A30" s="182" t="s">
        <v>273</v>
      </c>
      <c r="B30" s="457" t="s">
        <v>274</v>
      </c>
      <c r="C30" s="457"/>
      <c r="D30" s="457"/>
      <c r="E30" s="457"/>
      <c r="F30" s="457"/>
      <c r="G30" s="457"/>
      <c r="H30" s="457"/>
      <c r="I30" s="457"/>
      <c r="J30" s="457"/>
      <c r="K30" s="74">
        <v>3464</v>
      </c>
      <c r="L30" s="183">
        <v>66631</v>
      </c>
      <c r="M30" s="75" t="s">
        <v>351</v>
      </c>
    </row>
    <row r="31" spans="1:13" ht="30" customHeight="1" x14ac:dyDescent="0.2">
      <c r="A31" s="182" t="s">
        <v>275</v>
      </c>
      <c r="B31" s="457" t="s">
        <v>276</v>
      </c>
      <c r="C31" s="457"/>
      <c r="D31" s="457"/>
      <c r="E31" s="457"/>
      <c r="F31" s="457"/>
      <c r="G31" s="457"/>
      <c r="H31" s="457"/>
      <c r="I31" s="457"/>
      <c r="J31" s="457"/>
      <c r="K31" s="74">
        <v>5667</v>
      </c>
      <c r="L31" s="183" t="s">
        <v>351</v>
      </c>
      <c r="M31" s="75">
        <v>79356.929999999993</v>
      </c>
    </row>
    <row r="32" spans="1:13" ht="30" customHeight="1" x14ac:dyDescent="0.2">
      <c r="A32" s="182" t="s">
        <v>277</v>
      </c>
      <c r="B32" s="457" t="s">
        <v>278</v>
      </c>
      <c r="C32" s="457"/>
      <c r="D32" s="457"/>
      <c r="E32" s="457"/>
      <c r="F32" s="457"/>
      <c r="G32" s="457"/>
      <c r="H32" s="457"/>
      <c r="I32" s="457"/>
      <c r="J32" s="457"/>
      <c r="K32" s="74">
        <v>0</v>
      </c>
      <c r="L32" s="183">
        <v>0</v>
      </c>
      <c r="M32" s="75" t="s">
        <v>351</v>
      </c>
    </row>
    <row r="33" spans="1:13" ht="30" customHeight="1" x14ac:dyDescent="0.2">
      <c r="A33" s="182" t="s">
        <v>279</v>
      </c>
      <c r="B33" s="457" t="s">
        <v>280</v>
      </c>
      <c r="C33" s="457"/>
      <c r="D33" s="457"/>
      <c r="E33" s="457"/>
      <c r="F33" s="457"/>
      <c r="G33" s="457"/>
      <c r="H33" s="457"/>
      <c r="I33" s="457"/>
      <c r="J33" s="457"/>
      <c r="K33" s="74">
        <v>585</v>
      </c>
      <c r="L33" s="183">
        <v>3045.13</v>
      </c>
      <c r="M33" s="184" t="s">
        <v>351</v>
      </c>
    </row>
    <row r="34" spans="1:13" ht="30" customHeight="1" x14ac:dyDescent="0.2">
      <c r="A34" s="182" t="s">
        <v>281</v>
      </c>
      <c r="B34" s="457" t="s">
        <v>282</v>
      </c>
      <c r="C34" s="457"/>
      <c r="D34" s="457"/>
      <c r="E34" s="457"/>
      <c r="F34" s="457"/>
      <c r="G34" s="457"/>
      <c r="H34" s="457"/>
      <c r="I34" s="457"/>
      <c r="J34" s="457"/>
      <c r="K34" s="74">
        <v>11</v>
      </c>
      <c r="L34" s="183">
        <v>69.67</v>
      </c>
      <c r="M34" s="184" t="s">
        <v>351</v>
      </c>
    </row>
    <row r="35" spans="1:13" ht="30" customHeight="1" x14ac:dyDescent="0.2">
      <c r="A35" s="182" t="s">
        <v>283</v>
      </c>
      <c r="B35" s="457" t="s">
        <v>284</v>
      </c>
      <c r="C35" s="457"/>
      <c r="D35" s="457"/>
      <c r="E35" s="457"/>
      <c r="F35" s="457"/>
      <c r="G35" s="457"/>
      <c r="H35" s="457"/>
      <c r="I35" s="457"/>
      <c r="J35" s="457"/>
      <c r="K35" s="74">
        <v>42</v>
      </c>
      <c r="L35" s="183">
        <v>1547.11</v>
      </c>
      <c r="M35" s="184" t="s">
        <v>351</v>
      </c>
    </row>
  </sheetData>
  <sheetProtection algorithmName="SHA-512" hashValue="lze7rAd+R0Jv/DyjHRgkQH8oDjNvTBuRcahgT6zi13sFfXmfTYeckj/6ouI2397fPemPkjnBkMg4kYhYjZh67g==" saltValue="v9WjqXslK1o3UTarGt3Ohg==" spinCount="100000" sheet="1" objects="1" scenarios="1"/>
  <mergeCells count="33">
    <mergeCell ref="B35:J35"/>
    <mergeCell ref="B29:J29"/>
    <mergeCell ref="B30:J30"/>
    <mergeCell ref="B31:J31"/>
    <mergeCell ref="B32:J32"/>
    <mergeCell ref="B33:J33"/>
    <mergeCell ref="B34:J34"/>
    <mergeCell ref="B28:J28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16:J16"/>
    <mergeCell ref="A1:M2"/>
    <mergeCell ref="A4:J5"/>
    <mergeCell ref="K4:M4"/>
    <mergeCell ref="B7:J7"/>
    <mergeCell ref="B8:J8"/>
    <mergeCell ref="B10:J10"/>
    <mergeCell ref="B11:J11"/>
    <mergeCell ref="B12:J12"/>
    <mergeCell ref="B13:J13"/>
    <mergeCell ref="B14:J14"/>
    <mergeCell ref="B15:J15"/>
    <mergeCell ref="A3:B3"/>
    <mergeCell ref="B9:J9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rowBreaks count="1" manualBreakCount="1">
    <brk id="26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>
    <pageSetUpPr fitToPage="1"/>
  </sheetPr>
  <dimension ref="A1:N13"/>
  <sheetViews>
    <sheetView showGridLines="0" zoomScale="75" zoomScaleNormal="75" workbookViewId="0">
      <pane ySplit="6" topLeftCell="A7" activePane="bottomLeft" state="frozen"/>
      <selection pane="bottomLeft" activeCell="A3" sqref="A3:B3"/>
    </sheetView>
  </sheetViews>
  <sheetFormatPr defaultColWidth="8" defaultRowHeight="17.100000000000001" customHeight="1" x14ac:dyDescent="0.2"/>
  <cols>
    <col min="1" max="1" width="11.125" style="185" bestFit="1" customWidth="1"/>
    <col min="2" max="2" width="23.75" style="42" customWidth="1"/>
    <col min="3" max="3" width="19.625" style="42" customWidth="1"/>
    <col min="4" max="4" width="0.875" style="45" customWidth="1"/>
    <col min="5" max="5" width="13.625" style="42" customWidth="1"/>
    <col min="6" max="6" width="13.25" style="42" customWidth="1"/>
    <col min="7" max="8" width="13.625" style="46" customWidth="1"/>
    <col min="9" max="9" width="0.875" style="45" customWidth="1"/>
    <col min="10" max="10" width="12.625" style="42" customWidth="1"/>
    <col min="11" max="12" width="13.625" style="46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4" ht="17.100000000000001" customHeight="1" x14ac:dyDescent="0.2">
      <c r="A1" s="435" t="s">
        <v>610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175"/>
    </row>
    <row r="2" spans="1:14" ht="17.100000000000001" customHeight="1" x14ac:dyDescent="0.2">
      <c r="A2" s="435"/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175"/>
    </row>
    <row r="3" spans="1:14" ht="17.100000000000001" customHeight="1" x14ac:dyDescent="0.2">
      <c r="A3" s="435" t="s">
        <v>291</v>
      </c>
      <c r="B3" s="435"/>
    </row>
    <row r="4" spans="1:14" ht="17.100000000000001" customHeight="1" x14ac:dyDescent="0.2">
      <c r="A4" s="458" t="s">
        <v>507</v>
      </c>
      <c r="B4" s="458"/>
      <c r="C4" s="458"/>
      <c r="D4" s="458"/>
      <c r="E4" s="458"/>
      <c r="F4" s="458"/>
      <c r="G4" s="458"/>
      <c r="H4" s="458"/>
      <c r="I4" s="458"/>
      <c r="J4" s="459"/>
      <c r="K4" s="460" t="s">
        <v>219</v>
      </c>
      <c r="L4" s="458"/>
      <c r="M4" s="458"/>
    </row>
    <row r="5" spans="1:14" ht="17.100000000000001" customHeight="1" x14ac:dyDescent="0.2">
      <c r="A5" s="458"/>
      <c r="B5" s="458"/>
      <c r="C5" s="458"/>
      <c r="D5" s="458"/>
      <c r="E5" s="458"/>
      <c r="F5" s="458"/>
      <c r="G5" s="458"/>
      <c r="H5" s="458"/>
      <c r="I5" s="458"/>
      <c r="J5" s="459"/>
      <c r="K5" s="176" t="s">
        <v>226</v>
      </c>
      <c r="L5" s="176" t="s">
        <v>224</v>
      </c>
      <c r="M5" s="176" t="s">
        <v>227</v>
      </c>
    </row>
    <row r="6" spans="1:14" ht="17.100000000000001" customHeight="1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6"/>
      <c r="L6" s="176" t="s">
        <v>228</v>
      </c>
      <c r="M6" s="176" t="s">
        <v>288</v>
      </c>
    </row>
    <row r="7" spans="1:14" ht="30" customHeight="1" x14ac:dyDescent="0.2">
      <c r="A7" s="182" t="s">
        <v>426</v>
      </c>
      <c r="B7" s="457" t="s">
        <v>427</v>
      </c>
      <c r="C7" s="457"/>
      <c r="D7" s="457"/>
      <c r="E7" s="457"/>
      <c r="F7" s="457"/>
      <c r="G7" s="457"/>
      <c r="H7" s="457"/>
      <c r="I7" s="457"/>
      <c r="J7" s="457"/>
      <c r="K7" s="74">
        <v>988</v>
      </c>
      <c r="L7" s="183">
        <v>362.14</v>
      </c>
      <c r="M7" s="75" t="s">
        <v>351</v>
      </c>
    </row>
    <row r="8" spans="1:14" ht="30" customHeight="1" x14ac:dyDescent="0.2">
      <c r="A8" s="182" t="s">
        <v>428</v>
      </c>
      <c r="B8" s="457" t="s">
        <v>429</v>
      </c>
      <c r="C8" s="457"/>
      <c r="D8" s="457"/>
      <c r="E8" s="457"/>
      <c r="F8" s="457"/>
      <c r="G8" s="457"/>
      <c r="H8" s="457"/>
      <c r="I8" s="457"/>
      <c r="J8" s="457"/>
      <c r="K8" s="74">
        <v>75</v>
      </c>
      <c r="L8" s="183">
        <v>47.34</v>
      </c>
      <c r="M8" s="75" t="s">
        <v>351</v>
      </c>
    </row>
    <row r="9" spans="1:14" ht="30" customHeight="1" x14ac:dyDescent="0.2">
      <c r="A9" s="182" t="s">
        <v>430</v>
      </c>
      <c r="B9" s="457" t="s">
        <v>431</v>
      </c>
      <c r="C9" s="457"/>
      <c r="D9" s="457"/>
      <c r="E9" s="457"/>
      <c r="F9" s="457"/>
      <c r="G9" s="457"/>
      <c r="H9" s="457"/>
      <c r="I9" s="457"/>
      <c r="J9" s="457"/>
      <c r="K9" s="74">
        <v>38</v>
      </c>
      <c r="L9" s="183">
        <v>19.41</v>
      </c>
      <c r="M9" s="75" t="s">
        <v>351</v>
      </c>
    </row>
    <row r="10" spans="1:14" ht="30" customHeight="1" x14ac:dyDescent="0.2">
      <c r="A10" s="182" t="s">
        <v>432</v>
      </c>
      <c r="B10" s="457" t="s">
        <v>433</v>
      </c>
      <c r="C10" s="457"/>
      <c r="D10" s="457"/>
      <c r="E10" s="457"/>
      <c r="F10" s="457"/>
      <c r="G10" s="457"/>
      <c r="H10" s="457"/>
      <c r="I10" s="457"/>
      <c r="J10" s="457"/>
      <c r="K10" s="74">
        <v>30</v>
      </c>
      <c r="L10" s="183">
        <v>54.44</v>
      </c>
      <c r="M10" s="75" t="s">
        <v>351</v>
      </c>
    </row>
    <row r="11" spans="1:14" ht="30" customHeight="1" x14ac:dyDescent="0.2">
      <c r="A11" s="182" t="s">
        <v>434</v>
      </c>
      <c r="B11" s="457" t="s">
        <v>435</v>
      </c>
      <c r="C11" s="457"/>
      <c r="D11" s="457"/>
      <c r="E11" s="457"/>
      <c r="F11" s="457"/>
      <c r="G11" s="457"/>
      <c r="H11" s="457"/>
      <c r="I11" s="457"/>
      <c r="J11" s="457"/>
      <c r="K11" s="74">
        <v>100</v>
      </c>
      <c r="L11" s="183">
        <v>98.14</v>
      </c>
      <c r="M11" s="75" t="s">
        <v>351</v>
      </c>
    </row>
    <row r="12" spans="1:14" ht="30" customHeight="1" x14ac:dyDescent="0.2">
      <c r="A12" s="182" t="s">
        <v>436</v>
      </c>
      <c r="B12" s="457" t="s">
        <v>437</v>
      </c>
      <c r="C12" s="457"/>
      <c r="D12" s="457"/>
      <c r="E12" s="457"/>
      <c r="F12" s="457"/>
      <c r="G12" s="457"/>
      <c r="H12" s="457"/>
      <c r="I12" s="457"/>
      <c r="J12" s="457"/>
      <c r="K12" s="74">
        <v>21</v>
      </c>
      <c r="L12" s="183">
        <v>1103.52</v>
      </c>
      <c r="M12" s="75" t="s">
        <v>351</v>
      </c>
    </row>
    <row r="13" spans="1:14" ht="30" customHeight="1" x14ac:dyDescent="0.2">
      <c r="A13" s="182" t="s">
        <v>438</v>
      </c>
      <c r="B13" s="457" t="s">
        <v>439</v>
      </c>
      <c r="C13" s="457"/>
      <c r="D13" s="457"/>
      <c r="E13" s="457"/>
      <c r="F13" s="457"/>
      <c r="G13" s="457"/>
      <c r="H13" s="457"/>
      <c r="I13" s="457"/>
      <c r="J13" s="457"/>
      <c r="K13" s="74">
        <v>21</v>
      </c>
      <c r="L13" s="183">
        <v>774.73</v>
      </c>
      <c r="M13" s="75" t="s">
        <v>351</v>
      </c>
    </row>
  </sheetData>
  <sheetProtection algorithmName="SHA-512" hashValue="vcSVg+hqZYbQdpuLcNbzjtePod3HgHcdy9z/BQQHlJxw1EGGD2cndtSPf5evWH+tfAjaencL3ARQd9Cti28JxQ==" saltValue="mbiUAiQQ9VKYhUiB39zohA==" spinCount="100000" sheet="1" objects="1" scenarios="1"/>
  <mergeCells count="11">
    <mergeCell ref="B11:J11"/>
    <mergeCell ref="B12:J12"/>
    <mergeCell ref="B13:J13"/>
    <mergeCell ref="A1:M2"/>
    <mergeCell ref="A3:B3"/>
    <mergeCell ref="A4:J5"/>
    <mergeCell ref="K4:M4"/>
    <mergeCell ref="B7:J7"/>
    <mergeCell ref="B8:J8"/>
    <mergeCell ref="B9:J9"/>
    <mergeCell ref="B10:J10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78" fitToHeight="0" orientation="landscape" r:id="rId1"/>
  <headerFooter>
    <oddFooter>&amp;R&amp;8Pág. &amp;P /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>
    <pageSetUpPr fitToPage="1"/>
  </sheetPr>
  <dimension ref="A1:AA12"/>
  <sheetViews>
    <sheetView showGridLines="0" workbookViewId="0">
      <selection sqref="A1:F1"/>
    </sheetView>
  </sheetViews>
  <sheetFormatPr defaultRowHeight="15" x14ac:dyDescent="0.25"/>
  <cols>
    <col min="1" max="1" width="19.5" style="109" bestFit="1" customWidth="1"/>
    <col min="2" max="2" width="10.75" style="109" bestFit="1" customWidth="1"/>
    <col min="3" max="3" width="9" style="109"/>
    <col min="4" max="4" width="9.875" style="109" bestFit="1" customWidth="1"/>
    <col min="5" max="5" width="9" style="109"/>
    <col min="6" max="6" width="10.375" style="109" bestFit="1" customWidth="1"/>
    <col min="7" max="16384" width="9" style="109"/>
  </cols>
  <sheetData>
    <row r="1" spans="1:27" ht="15" customHeight="1" x14ac:dyDescent="0.25">
      <c r="A1" s="435" t="s">
        <v>611</v>
      </c>
      <c r="B1" s="435"/>
      <c r="C1" s="435"/>
      <c r="D1" s="435"/>
      <c r="E1" s="435"/>
      <c r="F1" s="435"/>
      <c r="AA1" s="186" t="s">
        <v>612</v>
      </c>
    </row>
    <row r="2" spans="1:27" x14ac:dyDescent="0.25">
      <c r="A2" s="169"/>
      <c r="B2" s="169"/>
      <c r="C2" s="169"/>
      <c r="D2" s="169"/>
      <c r="E2" s="169"/>
      <c r="AA2" s="187" t="s">
        <v>613</v>
      </c>
    </row>
    <row r="3" spans="1:27" x14ac:dyDescent="0.25">
      <c r="B3" s="186"/>
      <c r="D3" s="186"/>
    </row>
    <row r="4" spans="1:27" x14ac:dyDescent="0.25">
      <c r="A4" s="188"/>
      <c r="B4" s="462">
        <v>2021</v>
      </c>
      <c r="C4" s="463"/>
      <c r="D4" s="462">
        <v>2020</v>
      </c>
      <c r="E4" s="463"/>
      <c r="F4" s="189" t="s">
        <v>352</v>
      </c>
    </row>
    <row r="5" spans="1:27" x14ac:dyDescent="0.25">
      <c r="A5" s="190" t="s">
        <v>285</v>
      </c>
      <c r="B5" s="190" t="s">
        <v>226</v>
      </c>
      <c r="C5" s="190" t="s">
        <v>286</v>
      </c>
      <c r="D5" s="190" t="s">
        <v>226</v>
      </c>
      <c r="E5" s="190" t="s">
        <v>286</v>
      </c>
      <c r="F5" s="191" t="s">
        <v>286</v>
      </c>
    </row>
    <row r="6" spans="1:27" x14ac:dyDescent="0.25">
      <c r="A6" s="192" t="s">
        <v>346</v>
      </c>
      <c r="B6" s="63">
        <v>89521</v>
      </c>
      <c r="C6" s="193">
        <f>+B6/$B$12</f>
        <v>0.4844341026542926</v>
      </c>
      <c r="D6" s="63">
        <v>88581</v>
      </c>
      <c r="E6" s="193">
        <f>+D6/$D$12</f>
        <v>0.48535672604338465</v>
      </c>
      <c r="F6" s="194">
        <f>(+B6-D6)/D6</f>
        <v>1.0611756471478082E-2</v>
      </c>
    </row>
    <row r="7" spans="1:27" x14ac:dyDescent="0.25">
      <c r="A7" s="192" t="s">
        <v>347</v>
      </c>
      <c r="B7" s="63">
        <v>42875</v>
      </c>
      <c r="C7" s="193">
        <f t="shared" ref="C7:C11" si="0">+B7/$B$12</f>
        <v>0.23201385318866852</v>
      </c>
      <c r="D7" s="63">
        <v>42650</v>
      </c>
      <c r="E7" s="193">
        <f t="shared" ref="E7:E11" si="1">+D7/$D$12</f>
        <v>0.23368966669771571</v>
      </c>
      <c r="F7" s="194">
        <f t="shared" ref="F7:F12" si="2">(+B7-D7)/D7</f>
        <v>5.275498241500586E-3</v>
      </c>
    </row>
    <row r="8" spans="1:27" x14ac:dyDescent="0.25">
      <c r="A8" s="192" t="s">
        <v>348</v>
      </c>
      <c r="B8" s="63">
        <v>10721</v>
      </c>
      <c r="C8" s="193">
        <f t="shared" si="0"/>
        <v>5.8015638951270328E-2</v>
      </c>
      <c r="D8" s="63">
        <v>10535</v>
      </c>
      <c r="E8" s="193">
        <f t="shared" si="1"/>
        <v>5.772381333318722E-2</v>
      </c>
      <c r="F8" s="194">
        <f t="shared" si="2"/>
        <v>1.7655434266729948E-2</v>
      </c>
    </row>
    <row r="9" spans="1:27" x14ac:dyDescent="0.25">
      <c r="A9" s="192" t="s">
        <v>349</v>
      </c>
      <c r="B9" s="63">
        <v>24084</v>
      </c>
      <c r="C9" s="193">
        <f t="shared" si="0"/>
        <v>0.13032820152060393</v>
      </c>
      <c r="D9" s="63">
        <v>23827</v>
      </c>
      <c r="E9" s="193">
        <f t="shared" si="1"/>
        <v>0.13055389656287156</v>
      </c>
      <c r="F9" s="194">
        <f t="shared" si="2"/>
        <v>1.0786083015066941E-2</v>
      </c>
    </row>
    <row r="10" spans="1:27" x14ac:dyDescent="0.25">
      <c r="A10" s="192" t="s">
        <v>350</v>
      </c>
      <c r="B10" s="63">
        <v>4883</v>
      </c>
      <c r="C10" s="193">
        <f t="shared" si="0"/>
        <v>2.6423875104845909E-2</v>
      </c>
      <c r="D10" s="63">
        <v>4676</v>
      </c>
      <c r="E10" s="193">
        <f t="shared" si="1"/>
        <v>2.5620935087421304E-2</v>
      </c>
      <c r="F10" s="194">
        <f t="shared" si="2"/>
        <v>4.4268605645851153E-2</v>
      </c>
    </row>
    <row r="11" spans="1:27" x14ac:dyDescent="0.25">
      <c r="A11" s="192" t="s">
        <v>422</v>
      </c>
      <c r="B11" s="63">
        <v>12711</v>
      </c>
      <c r="C11" s="193">
        <f t="shared" si="0"/>
        <v>6.8784328580318729E-2</v>
      </c>
      <c r="D11" s="63">
        <v>12238</v>
      </c>
      <c r="E11" s="193">
        <f t="shared" si="1"/>
        <v>6.7054962275419572E-2</v>
      </c>
      <c r="F11" s="194">
        <f t="shared" si="2"/>
        <v>3.8650106226507601E-2</v>
      </c>
    </row>
    <row r="12" spans="1:27" x14ac:dyDescent="0.25">
      <c r="A12" s="195" t="s">
        <v>287</v>
      </c>
      <c r="B12" s="196">
        <v>184795</v>
      </c>
      <c r="C12" s="197">
        <f>SUM(C6:C11)</f>
        <v>0.99999999999999989</v>
      </c>
      <c r="D12" s="196">
        <v>182507</v>
      </c>
      <c r="E12" s="197">
        <f>SUM(E6:E11)</f>
        <v>1</v>
      </c>
      <c r="F12" s="198">
        <f t="shared" si="2"/>
        <v>1.2536505449106061E-2</v>
      </c>
    </row>
  </sheetData>
  <sheetProtection algorithmName="SHA-512" hashValue="atOTzW+3WrexyxObKURyDy3quQpBa2WCw+14YEYYA1GBk2QBlACLG1I/rA0ChK/6tYjus3aNL/Tz1zNJY21eKQ==" saltValue="rXYvfvxHjbyPRl2kZgRRVw==" spinCount="100000" sheet="1" objects="1" scenarios="1"/>
  <mergeCells count="3">
    <mergeCell ref="B4:C4"/>
    <mergeCell ref="D4:E4"/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Footer>&amp;R&amp;8Pág. &amp;P /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09" bestFit="1" customWidth="1"/>
    <col min="2" max="2" width="10.75" style="109" bestFit="1" customWidth="1"/>
    <col min="3" max="3" width="9" style="109"/>
    <col min="4" max="4" width="13" style="109" bestFit="1" customWidth="1"/>
    <col min="5" max="5" width="8.625" style="109" bestFit="1" customWidth="1"/>
    <col min="6" max="6" width="9" style="109"/>
    <col min="7" max="7" width="10.25" style="109" bestFit="1" customWidth="1"/>
    <col min="8" max="8" width="11.5" style="109" bestFit="1" customWidth="1"/>
    <col min="9" max="9" width="14.75" style="109" bestFit="1" customWidth="1"/>
    <col min="10" max="16384" width="9" style="109"/>
  </cols>
  <sheetData>
    <row r="1" spans="1:27" ht="15" customHeight="1" x14ac:dyDescent="0.25">
      <c r="A1" s="435" t="s">
        <v>614</v>
      </c>
      <c r="B1" s="435"/>
      <c r="C1" s="435"/>
      <c r="D1" s="435"/>
      <c r="E1" s="435"/>
      <c r="F1" s="435"/>
      <c r="G1" s="435"/>
      <c r="AA1" s="187" t="s">
        <v>615</v>
      </c>
    </row>
    <row r="2" spans="1:27" x14ac:dyDescent="0.25">
      <c r="A2" s="435"/>
      <c r="B2" s="435"/>
      <c r="C2" s="435"/>
      <c r="D2" s="435"/>
      <c r="E2" s="435"/>
      <c r="F2" s="435"/>
      <c r="G2" s="435"/>
      <c r="AA2" s="187" t="s">
        <v>616</v>
      </c>
    </row>
    <row r="3" spans="1:27" x14ac:dyDescent="0.25">
      <c r="AA3" s="187" t="s">
        <v>617</v>
      </c>
    </row>
    <row r="4" spans="1:27" x14ac:dyDescent="0.25">
      <c r="A4" s="445" t="s">
        <v>285</v>
      </c>
      <c r="B4" s="464">
        <v>2021</v>
      </c>
      <c r="C4" s="465"/>
      <c r="D4" s="465"/>
      <c r="E4" s="465"/>
      <c r="F4" s="464">
        <v>2020</v>
      </c>
      <c r="G4" s="465"/>
      <c r="H4" s="465"/>
      <c r="I4" s="465"/>
      <c r="AA4" s="187" t="s">
        <v>618</v>
      </c>
    </row>
    <row r="5" spans="1:27" x14ac:dyDescent="0.25">
      <c r="A5" s="445"/>
      <c r="B5" s="466" t="s">
        <v>219</v>
      </c>
      <c r="C5" s="467"/>
      <c r="D5" s="466" t="s">
        <v>224</v>
      </c>
      <c r="E5" s="468"/>
      <c r="F5" s="466" t="s">
        <v>219</v>
      </c>
      <c r="G5" s="467"/>
      <c r="H5" s="466" t="s">
        <v>224</v>
      </c>
      <c r="I5" s="468"/>
    </row>
    <row r="6" spans="1:27" x14ac:dyDescent="0.25">
      <c r="A6" s="445"/>
      <c r="B6" s="199" t="s">
        <v>226</v>
      </c>
      <c r="C6" s="190" t="s">
        <v>286</v>
      </c>
      <c r="D6" s="190" t="s">
        <v>228</v>
      </c>
      <c r="E6" s="200" t="s">
        <v>286</v>
      </c>
      <c r="F6" s="199" t="s">
        <v>226</v>
      </c>
      <c r="G6" s="190" t="s">
        <v>286</v>
      </c>
      <c r="H6" s="190" t="s">
        <v>228</v>
      </c>
      <c r="I6" s="200" t="s">
        <v>286</v>
      </c>
    </row>
    <row r="7" spans="1:27" x14ac:dyDescent="0.25">
      <c r="A7" s="201" t="s">
        <v>346</v>
      </c>
      <c r="B7" s="63">
        <v>49200</v>
      </c>
      <c r="C7" s="193">
        <f>+B7/$B$12</f>
        <v>0.5099766778958279</v>
      </c>
      <c r="D7" s="63">
        <v>413171.06</v>
      </c>
      <c r="E7" s="193">
        <f>+D7/$D$12</f>
        <v>0.13778852673228126</v>
      </c>
      <c r="F7" s="63">
        <v>48213</v>
      </c>
      <c r="G7" s="193">
        <f>+F7/$F$12</f>
        <v>0.51216325316563271</v>
      </c>
      <c r="H7" s="63">
        <v>403609.5</v>
      </c>
      <c r="I7" s="194">
        <f>+H7/$H$12</f>
        <v>0.1363620482850364</v>
      </c>
    </row>
    <row r="8" spans="1:27" x14ac:dyDescent="0.25">
      <c r="A8" s="201" t="s">
        <v>347</v>
      </c>
      <c r="B8" s="63">
        <v>20106</v>
      </c>
      <c r="C8" s="193">
        <f t="shared" ref="C8:C11" si="0">+B8/$B$12</f>
        <v>0.20840632288157554</v>
      </c>
      <c r="D8" s="63">
        <v>324473.88</v>
      </c>
      <c r="E8" s="193">
        <f t="shared" ref="E8:E11" si="1">+D8/$D$12</f>
        <v>0.1082088805743244</v>
      </c>
      <c r="F8" s="63">
        <v>19280</v>
      </c>
      <c r="G8" s="193">
        <f t="shared" ref="G8:G11" si="2">+F8/$F$12</f>
        <v>0.20481006203790261</v>
      </c>
      <c r="H8" s="63">
        <v>323745.31</v>
      </c>
      <c r="I8" s="194">
        <f t="shared" ref="I8:I11" si="3">+H8/$H$12</f>
        <v>0.10937942143154231</v>
      </c>
    </row>
    <row r="9" spans="1:27" x14ac:dyDescent="0.25">
      <c r="A9" s="201" t="s">
        <v>348</v>
      </c>
      <c r="B9" s="63">
        <v>6454</v>
      </c>
      <c r="C9" s="193">
        <f t="shared" si="0"/>
        <v>6.6898160145115321E-2</v>
      </c>
      <c r="D9" s="63">
        <v>308317.32</v>
      </c>
      <c r="E9" s="193">
        <f t="shared" si="1"/>
        <v>0.10282082508113059</v>
      </c>
      <c r="F9" s="63">
        <v>6315</v>
      </c>
      <c r="G9" s="193">
        <f t="shared" si="2"/>
        <v>6.7083793660236257E-2</v>
      </c>
      <c r="H9" s="63">
        <v>302618.21999999997</v>
      </c>
      <c r="I9" s="194">
        <f t="shared" si="3"/>
        <v>0.10224149909150246</v>
      </c>
    </row>
    <row r="10" spans="1:27" x14ac:dyDescent="0.25">
      <c r="A10" s="201" t="s">
        <v>349</v>
      </c>
      <c r="B10" s="63">
        <v>18034</v>
      </c>
      <c r="C10" s="193">
        <f t="shared" si="0"/>
        <v>0.18692925628401141</v>
      </c>
      <c r="D10" s="63">
        <v>1898504.5</v>
      </c>
      <c r="E10" s="193">
        <f t="shared" si="1"/>
        <v>0.63313277084219366</v>
      </c>
      <c r="F10" s="63">
        <v>17697</v>
      </c>
      <c r="G10" s="193">
        <f t="shared" si="2"/>
        <v>0.18799396617659556</v>
      </c>
      <c r="H10" s="63">
        <v>1879668.84</v>
      </c>
      <c r="I10" s="194">
        <f t="shared" si="3"/>
        <v>0.63505812702614373</v>
      </c>
    </row>
    <row r="11" spans="1:27" x14ac:dyDescent="0.25">
      <c r="A11" s="201" t="s">
        <v>350</v>
      </c>
      <c r="B11" s="63">
        <v>2681</v>
      </c>
      <c r="C11" s="193">
        <f t="shared" si="0"/>
        <v>2.7789582793469811E-2</v>
      </c>
      <c r="D11" s="63">
        <v>54121.51</v>
      </c>
      <c r="E11" s="193">
        <f t="shared" si="1"/>
        <v>1.8048996770070071E-2</v>
      </c>
      <c r="F11" s="63">
        <v>2631</v>
      </c>
      <c r="G11" s="193">
        <f t="shared" si="2"/>
        <v>2.7948924959632873E-2</v>
      </c>
      <c r="H11" s="63">
        <v>50195.6</v>
      </c>
      <c r="I11" s="194">
        <f t="shared" si="3"/>
        <v>1.6958904165775019E-2</v>
      </c>
    </row>
    <row r="12" spans="1:27" x14ac:dyDescent="0.25">
      <c r="A12" s="195" t="s">
        <v>287</v>
      </c>
      <c r="B12" s="196">
        <v>96475</v>
      </c>
      <c r="C12" s="197">
        <f>SUM(C7:C11)</f>
        <v>1</v>
      </c>
      <c r="D12" s="196">
        <v>2998588.27</v>
      </c>
      <c r="E12" s="197">
        <f>SUM(E7:E11)</f>
        <v>1</v>
      </c>
      <c r="F12" s="196">
        <v>94136</v>
      </c>
      <c r="G12" s="197">
        <f>SUM(G7:G11)</f>
        <v>1</v>
      </c>
      <c r="H12" s="196">
        <v>2959837.47</v>
      </c>
      <c r="I12" s="197">
        <f>SUM(I7:I11)</f>
        <v>0.99999999999999989</v>
      </c>
    </row>
  </sheetData>
  <sheetProtection algorithmName="SHA-512" hashValue="gXj9531cxQZJt5vTkSyhmrJOpfiMRxkmIk9Qp59smBzG4zbTunV94Skrj2NJwdEWx2CxozUV1cmZFry+K9fgqw==" saltValue="I4DKJSg1rb7ysQZFwnnvVg==" spinCount="100000" sheet="1" objects="1" scenarios="1"/>
  <mergeCells count="8">
    <mergeCell ref="A1:G2"/>
    <mergeCell ref="F4:I4"/>
    <mergeCell ref="F5:G5"/>
    <mergeCell ref="H5:I5"/>
    <mergeCell ref="A4:A6"/>
    <mergeCell ref="B4:E4"/>
    <mergeCell ref="B5:C5"/>
    <mergeCell ref="D5:E5"/>
  </mergeCells>
  <printOptions horizontalCentered="1"/>
  <pageMargins left="0" right="0" top="0.9055118110236221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>
    <pageSetUpPr fitToPage="1"/>
  </sheetPr>
  <dimension ref="A1:AA12"/>
  <sheetViews>
    <sheetView showGridLines="0" workbookViewId="0">
      <selection sqref="A1:G2"/>
    </sheetView>
  </sheetViews>
  <sheetFormatPr defaultRowHeight="15" x14ac:dyDescent="0.25"/>
  <cols>
    <col min="1" max="1" width="19.5" style="109" bestFit="1" customWidth="1"/>
    <col min="2" max="2" width="10.75" style="109" bestFit="1" customWidth="1"/>
    <col min="3" max="3" width="9" style="109"/>
    <col min="4" max="4" width="13" style="109" bestFit="1" customWidth="1"/>
    <col min="5" max="5" width="8.625" style="109" bestFit="1" customWidth="1"/>
    <col min="6" max="7" width="9" style="109"/>
    <col min="8" max="8" width="9.875" style="109" bestFit="1" customWidth="1"/>
    <col min="9" max="16384" width="9" style="109"/>
  </cols>
  <sheetData>
    <row r="1" spans="1:27" ht="15" customHeight="1" x14ac:dyDescent="0.25">
      <c r="A1" s="435" t="s">
        <v>619</v>
      </c>
      <c r="B1" s="435"/>
      <c r="C1" s="435"/>
      <c r="D1" s="435"/>
      <c r="E1" s="435"/>
      <c r="F1" s="435"/>
      <c r="G1" s="435"/>
      <c r="AA1" s="187" t="s">
        <v>620</v>
      </c>
    </row>
    <row r="2" spans="1:27" x14ac:dyDescent="0.25">
      <c r="A2" s="435"/>
      <c r="B2" s="435"/>
      <c r="C2" s="435"/>
      <c r="D2" s="435"/>
      <c r="E2" s="435"/>
      <c r="F2" s="435"/>
      <c r="G2" s="435"/>
      <c r="AA2" s="186" t="s">
        <v>621</v>
      </c>
    </row>
    <row r="3" spans="1:27" x14ac:dyDescent="0.25">
      <c r="AA3" s="187" t="s">
        <v>622</v>
      </c>
    </row>
    <row r="4" spans="1:27" x14ac:dyDescent="0.25">
      <c r="A4" s="445" t="s">
        <v>285</v>
      </c>
      <c r="B4" s="464">
        <v>2021</v>
      </c>
      <c r="C4" s="465"/>
      <c r="D4" s="465"/>
      <c r="E4" s="465"/>
      <c r="F4" s="464">
        <v>2020</v>
      </c>
      <c r="G4" s="465"/>
      <c r="H4" s="465"/>
      <c r="I4" s="465"/>
      <c r="AA4" s="186" t="s">
        <v>623</v>
      </c>
    </row>
    <row r="5" spans="1:27" x14ac:dyDescent="0.25">
      <c r="A5" s="445"/>
      <c r="B5" s="466" t="s">
        <v>219</v>
      </c>
      <c r="C5" s="467"/>
      <c r="D5" s="466" t="s">
        <v>224</v>
      </c>
      <c r="E5" s="468"/>
      <c r="F5" s="466" t="s">
        <v>219</v>
      </c>
      <c r="G5" s="467"/>
      <c r="H5" s="466" t="s">
        <v>224</v>
      </c>
      <c r="I5" s="468"/>
    </row>
    <row r="6" spans="1:27" x14ac:dyDescent="0.25">
      <c r="A6" s="445"/>
      <c r="B6" s="199" t="s">
        <v>226</v>
      </c>
      <c r="C6" s="190" t="s">
        <v>286</v>
      </c>
      <c r="D6" s="190" t="s">
        <v>228</v>
      </c>
      <c r="E6" s="200" t="s">
        <v>286</v>
      </c>
      <c r="F6" s="199" t="s">
        <v>226</v>
      </c>
      <c r="G6" s="190" t="s">
        <v>286</v>
      </c>
      <c r="H6" s="190" t="s">
        <v>228</v>
      </c>
      <c r="I6" s="200" t="s">
        <v>286</v>
      </c>
    </row>
    <row r="7" spans="1:27" x14ac:dyDescent="0.25">
      <c r="A7" s="201" t="s">
        <v>346</v>
      </c>
      <c r="B7" s="63">
        <v>26278</v>
      </c>
      <c r="C7" s="193">
        <f>+B7/$B$12</f>
        <v>0.55281371620910913</v>
      </c>
      <c r="D7" s="63">
        <v>59889.34</v>
      </c>
      <c r="E7" s="193">
        <f>+D7/$D$12</f>
        <v>0.56170983770261607</v>
      </c>
      <c r="F7" s="63">
        <v>27693</v>
      </c>
      <c r="G7" s="193">
        <f>+F7/$F$12</f>
        <v>0.5449232585596222</v>
      </c>
      <c r="H7" s="63">
        <v>63649.5</v>
      </c>
      <c r="I7" s="194">
        <f>+H7/$H$12</f>
        <v>0.54948384802633599</v>
      </c>
    </row>
    <row r="8" spans="1:27" x14ac:dyDescent="0.25">
      <c r="A8" s="201" t="s">
        <v>347</v>
      </c>
      <c r="B8" s="63">
        <v>15742</v>
      </c>
      <c r="C8" s="193">
        <f t="shared" ref="C8:C11" si="0">+B8/$B$12</f>
        <v>0.33116650888818766</v>
      </c>
      <c r="D8" s="63">
        <v>30594.81</v>
      </c>
      <c r="E8" s="193">
        <f t="shared" ref="E8:E11" si="1">+D8/$D$12</f>
        <v>0.2869526656938009</v>
      </c>
      <c r="F8" s="63">
        <v>17109</v>
      </c>
      <c r="G8" s="193">
        <f t="shared" ref="G8:G11" si="2">+F8/$F$12</f>
        <v>0.33665879574970486</v>
      </c>
      <c r="H8" s="63">
        <v>34071.370000000003</v>
      </c>
      <c r="I8" s="194">
        <f t="shared" ref="I8:I11" si="3">+H8/$H$12</f>
        <v>0.29413691380339307</v>
      </c>
    </row>
    <row r="9" spans="1:27" x14ac:dyDescent="0.25">
      <c r="A9" s="201" t="s">
        <v>348</v>
      </c>
      <c r="B9" s="63">
        <v>2297</v>
      </c>
      <c r="C9" s="193">
        <f t="shared" si="0"/>
        <v>4.8322288839802253E-2</v>
      </c>
      <c r="D9" s="63">
        <v>5537.28</v>
      </c>
      <c r="E9" s="193">
        <f t="shared" si="1"/>
        <v>5.1934862700339361E-2</v>
      </c>
      <c r="F9" s="63">
        <v>2534</v>
      </c>
      <c r="G9" s="193">
        <f t="shared" si="2"/>
        <v>4.9862258953168044E-2</v>
      </c>
      <c r="H9" s="63">
        <v>6340.7</v>
      </c>
      <c r="I9" s="194">
        <f t="shared" si="3"/>
        <v>5.473903542338257E-2</v>
      </c>
    </row>
    <row r="10" spans="1:27" x14ac:dyDescent="0.25">
      <c r="A10" s="201" t="s">
        <v>349</v>
      </c>
      <c r="B10" s="63">
        <v>2666</v>
      </c>
      <c r="C10" s="193">
        <f t="shared" si="0"/>
        <v>5.6084990007362993E-2</v>
      </c>
      <c r="D10" s="63">
        <v>7788.88</v>
      </c>
      <c r="E10" s="193">
        <f t="shared" si="1"/>
        <v>7.3052909260398466E-2</v>
      </c>
      <c r="F10" s="63">
        <v>2907</v>
      </c>
      <c r="G10" s="193">
        <f t="shared" si="2"/>
        <v>5.720188902007084E-2</v>
      </c>
      <c r="H10" s="63">
        <v>8667.65</v>
      </c>
      <c r="I10" s="194">
        <f t="shared" si="3"/>
        <v>7.4827511219184309E-2</v>
      </c>
    </row>
    <row r="11" spans="1:27" x14ac:dyDescent="0.25">
      <c r="A11" s="201" t="s">
        <v>350</v>
      </c>
      <c r="B11" s="63">
        <v>552</v>
      </c>
      <c r="C11" s="193">
        <f t="shared" si="0"/>
        <v>1.1612496055538024E-2</v>
      </c>
      <c r="D11" s="63">
        <v>2809.4</v>
      </c>
      <c r="E11" s="193">
        <f t="shared" si="1"/>
        <v>2.6349724642845115E-2</v>
      </c>
      <c r="F11" s="63">
        <v>577</v>
      </c>
      <c r="G11" s="193">
        <f t="shared" si="2"/>
        <v>1.1353797717434081E-2</v>
      </c>
      <c r="H11" s="63">
        <v>3105.85</v>
      </c>
      <c r="I11" s="194">
        <f t="shared" si="3"/>
        <v>2.6812691527703998E-2</v>
      </c>
    </row>
    <row r="12" spans="1:27" x14ac:dyDescent="0.25">
      <c r="A12" s="195" t="s">
        <v>287</v>
      </c>
      <c r="B12" s="196">
        <v>47535</v>
      </c>
      <c r="C12" s="197">
        <f>SUM(C7:C11)</f>
        <v>1</v>
      </c>
      <c r="D12" s="196">
        <v>106619.71</v>
      </c>
      <c r="E12" s="197">
        <f>SUM(E7:E11)</f>
        <v>0.99999999999999989</v>
      </c>
      <c r="F12" s="196">
        <v>50820</v>
      </c>
      <c r="G12" s="197">
        <f>SUM(G7:G11)</f>
        <v>1.0000000000000002</v>
      </c>
      <c r="H12" s="196">
        <v>115835.07</v>
      </c>
      <c r="I12" s="197">
        <f>SUM(I7:I11)</f>
        <v>1</v>
      </c>
    </row>
  </sheetData>
  <sheetProtection algorithmName="SHA-512" hashValue="vCZePAqgds9oVSyvYcHCzviSquZr8llj/4YlRhyp+WrPD1Tv2bmAu/X5KbV7mo1Ofdu2huk7i759k0ludRS8pQ==" saltValue="SR1EjpLLlHflPpKgYdmhxw==" spinCount="100000" sheet="1" objects="1" scenarios="1"/>
  <mergeCells count="8">
    <mergeCell ref="A1:G2"/>
    <mergeCell ref="F4:I4"/>
    <mergeCell ref="F5:G5"/>
    <mergeCell ref="H5:I5"/>
    <mergeCell ref="A4:A6"/>
    <mergeCell ref="B4:E4"/>
    <mergeCell ref="B5:C5"/>
    <mergeCell ref="D5:E5"/>
  </mergeCells>
  <printOptions horizontalCentered="1"/>
  <pageMargins left="0" right="0" top="1.04" bottom="0.74803149606299213" header="0.31496062992125984" footer="0.31496062992125984"/>
  <pageSetup paperSize="9" scale="43" orientation="landscape" r:id="rId1"/>
  <headerFooter>
    <oddFooter>&amp;R&amp;8Pág. &amp;P /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>
    <pageSetUpPr fitToPage="1"/>
  </sheetPr>
  <dimension ref="A1:AA13"/>
  <sheetViews>
    <sheetView showGridLines="0" workbookViewId="0">
      <selection sqref="A1:K1"/>
    </sheetView>
  </sheetViews>
  <sheetFormatPr defaultRowHeight="15" x14ac:dyDescent="0.25"/>
  <cols>
    <col min="1" max="1" width="19.5" style="109" bestFit="1" customWidth="1"/>
    <col min="2" max="2" width="10.75" style="109" bestFit="1" customWidth="1"/>
    <col min="3" max="3" width="9" style="109"/>
    <col min="4" max="4" width="13" style="109" bestFit="1" customWidth="1"/>
    <col min="5" max="5" width="8.625" style="109" bestFit="1" customWidth="1"/>
    <col min="6" max="6" width="9.875" style="109" bestFit="1" customWidth="1"/>
    <col min="7" max="7" width="9" style="109"/>
    <col min="8" max="8" width="11.5" style="109" bestFit="1" customWidth="1"/>
    <col min="9" max="9" width="9" style="109"/>
    <col min="10" max="10" width="15.25" style="109" bestFit="1" customWidth="1"/>
    <col min="11" max="11" width="8.875" style="109" customWidth="1"/>
    <col min="12" max="16384" width="9" style="109"/>
  </cols>
  <sheetData>
    <row r="1" spans="1:27" ht="15" customHeight="1" x14ac:dyDescent="0.25">
      <c r="A1" s="435" t="s">
        <v>624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AA1" s="186" t="s">
        <v>625</v>
      </c>
    </row>
    <row r="2" spans="1:27" x14ac:dyDescent="0.25">
      <c r="A2" s="169"/>
      <c r="B2" s="169"/>
      <c r="C2" s="169"/>
      <c r="D2" s="169"/>
      <c r="E2" s="169"/>
      <c r="AA2" s="186" t="s">
        <v>626</v>
      </c>
    </row>
    <row r="3" spans="1:27" x14ac:dyDescent="0.25">
      <c r="AA3" s="186" t="s">
        <v>627</v>
      </c>
    </row>
    <row r="4" spans="1:27" x14ac:dyDescent="0.25">
      <c r="A4" s="445" t="s">
        <v>285</v>
      </c>
      <c r="B4" s="464">
        <v>2021</v>
      </c>
      <c r="C4" s="465"/>
      <c r="D4" s="465"/>
      <c r="E4" s="469"/>
      <c r="F4" s="464">
        <v>2020</v>
      </c>
      <c r="G4" s="465"/>
      <c r="H4" s="465"/>
      <c r="I4" s="469"/>
      <c r="J4" s="470" t="s">
        <v>352</v>
      </c>
      <c r="K4" s="471"/>
      <c r="AA4" s="186" t="s">
        <v>628</v>
      </c>
    </row>
    <row r="5" spans="1:27" x14ac:dyDescent="0.25">
      <c r="A5" s="445"/>
      <c r="B5" s="466" t="s">
        <v>219</v>
      </c>
      <c r="C5" s="467"/>
      <c r="D5" s="466" t="s">
        <v>224</v>
      </c>
      <c r="E5" s="467"/>
      <c r="F5" s="466" t="s">
        <v>219</v>
      </c>
      <c r="G5" s="467"/>
      <c r="H5" s="466" t="s">
        <v>224</v>
      </c>
      <c r="I5" s="467"/>
      <c r="J5" s="202" t="s">
        <v>219</v>
      </c>
      <c r="K5" s="203" t="s">
        <v>224</v>
      </c>
    </row>
    <row r="6" spans="1:27" x14ac:dyDescent="0.25">
      <c r="A6" s="445"/>
      <c r="B6" s="190" t="s">
        <v>226</v>
      </c>
      <c r="C6" s="190" t="s">
        <v>286</v>
      </c>
      <c r="D6" s="190" t="s">
        <v>228</v>
      </c>
      <c r="E6" s="190" t="s">
        <v>286</v>
      </c>
      <c r="F6" s="190" t="s">
        <v>226</v>
      </c>
      <c r="G6" s="190" t="s">
        <v>286</v>
      </c>
      <c r="H6" s="190" t="s">
        <v>228</v>
      </c>
      <c r="I6" s="190" t="s">
        <v>286</v>
      </c>
      <c r="J6" s="204" t="s">
        <v>286</v>
      </c>
      <c r="K6" s="205" t="s">
        <v>286</v>
      </c>
    </row>
    <row r="7" spans="1:27" x14ac:dyDescent="0.25">
      <c r="A7" s="201" t="s">
        <v>346</v>
      </c>
      <c r="B7" s="63">
        <v>72519</v>
      </c>
      <c r="C7" s="193">
        <f>+B7/$B$13</f>
        <v>0.50345033461997724</v>
      </c>
      <c r="D7" s="63">
        <v>479796.42</v>
      </c>
      <c r="E7" s="193">
        <f>+D7/$D$13</f>
        <v>0.17076182658149391</v>
      </c>
      <c r="F7" s="63">
        <v>71339</v>
      </c>
      <c r="G7" s="193">
        <f>+F7/$F$13</f>
        <v>0.50901164450025682</v>
      </c>
      <c r="H7" s="63">
        <v>466917.72</v>
      </c>
      <c r="I7" s="193">
        <f>+H7/$H$13</f>
        <v>0.17007102871336177</v>
      </c>
      <c r="J7" s="206">
        <f>(+B7-F7)/F7</f>
        <v>1.6540742090581588E-2</v>
      </c>
      <c r="K7" s="194">
        <f>(+D7-H7)/H7</f>
        <v>2.7582375755625665E-2</v>
      </c>
    </row>
    <row r="8" spans="1:27" x14ac:dyDescent="0.25">
      <c r="A8" s="201" t="s">
        <v>347</v>
      </c>
      <c r="B8" s="63">
        <v>29515</v>
      </c>
      <c r="C8" s="193">
        <f t="shared" ref="C8:C11" si="0">+B8/$B$13</f>
        <v>0.20490266862903</v>
      </c>
      <c r="D8" s="63">
        <v>313966.87</v>
      </c>
      <c r="E8" s="193">
        <f t="shared" ref="E8:E11" si="1">+D8/$D$13</f>
        <v>0.11174230146876553</v>
      </c>
      <c r="F8" s="63">
        <v>28610</v>
      </c>
      <c r="G8" s="193">
        <f t="shared" ref="G8:G12" si="2">+F8/$F$13</f>
        <v>0.20413551001769509</v>
      </c>
      <c r="H8" s="63">
        <v>310172.03999999998</v>
      </c>
      <c r="I8" s="193">
        <f t="shared" ref="I8:I12" si="3">+H8/$H$13</f>
        <v>0.11297767392705078</v>
      </c>
      <c r="J8" s="206">
        <f t="shared" ref="J8:J13" si="4">(+B8-F8)/F8</f>
        <v>3.1632296399860191E-2</v>
      </c>
      <c r="K8" s="194">
        <f t="shared" ref="K8:K13" si="5">(+D8-H8)/H8</f>
        <v>1.2234597289942757E-2</v>
      </c>
    </row>
    <row r="9" spans="1:27" x14ac:dyDescent="0.25">
      <c r="A9" s="201" t="s">
        <v>348</v>
      </c>
      <c r="B9" s="63">
        <v>3163</v>
      </c>
      <c r="C9" s="193">
        <f t="shared" si="0"/>
        <v>2.1958568215267558E-2</v>
      </c>
      <c r="D9" s="63">
        <v>158564.59</v>
      </c>
      <c r="E9" s="193">
        <f t="shared" si="1"/>
        <v>5.6433891314874092E-2</v>
      </c>
      <c r="F9" s="63">
        <v>3025</v>
      </c>
      <c r="G9" s="193">
        <f t="shared" si="2"/>
        <v>2.1583709115817112E-2</v>
      </c>
      <c r="H9" s="63">
        <v>157108.23000000001</v>
      </c>
      <c r="I9" s="193">
        <f t="shared" si="3"/>
        <v>5.7225410711410671E-2</v>
      </c>
      <c r="J9" s="206">
        <f t="shared" si="4"/>
        <v>4.5619834710743802E-2</v>
      </c>
      <c r="K9" s="194">
        <f t="shared" si="5"/>
        <v>9.269788094487386E-3</v>
      </c>
    </row>
    <row r="10" spans="1:27" x14ac:dyDescent="0.25">
      <c r="A10" s="201" t="s">
        <v>349</v>
      </c>
      <c r="B10" s="63">
        <v>21929</v>
      </c>
      <c r="C10" s="193">
        <f t="shared" si="0"/>
        <v>0.15223820499291882</v>
      </c>
      <c r="D10" s="63">
        <v>1794347.19</v>
      </c>
      <c r="E10" s="193">
        <f t="shared" si="1"/>
        <v>0.63861669431750012</v>
      </c>
      <c r="F10" s="63">
        <v>21178</v>
      </c>
      <c r="G10" s="193">
        <f t="shared" si="2"/>
        <v>0.15110736914207432</v>
      </c>
      <c r="H10" s="63">
        <v>1753978.44</v>
      </c>
      <c r="I10" s="193">
        <f t="shared" si="3"/>
        <v>0.63887255688616296</v>
      </c>
      <c r="J10" s="206">
        <f t="shared" si="4"/>
        <v>3.5461327792992728E-2</v>
      </c>
      <c r="K10" s="194">
        <f t="shared" si="5"/>
        <v>2.3015533759924666E-2</v>
      </c>
    </row>
    <row r="11" spans="1:27" x14ac:dyDescent="0.25">
      <c r="A11" s="201" t="s">
        <v>350</v>
      </c>
      <c r="B11" s="63">
        <v>4508</v>
      </c>
      <c r="C11" s="193">
        <f t="shared" si="0"/>
        <v>3.1295992891061067E-2</v>
      </c>
      <c r="D11" s="63">
        <v>59833.440000000002</v>
      </c>
      <c r="E11" s="193">
        <f t="shared" si="1"/>
        <v>2.1295005713161057E-2</v>
      </c>
      <c r="F11" s="63">
        <v>4050</v>
      </c>
      <c r="G11" s="193">
        <f t="shared" si="2"/>
        <v>2.8897197328614645E-2</v>
      </c>
      <c r="H11" s="63">
        <v>54075.64</v>
      </c>
      <c r="I11" s="193">
        <f t="shared" si="3"/>
        <v>1.9696617474987702E-2</v>
      </c>
      <c r="J11" s="206">
        <f t="shared" si="4"/>
        <v>0.11308641975308642</v>
      </c>
      <c r="K11" s="194">
        <f t="shared" si="5"/>
        <v>0.10647677956284943</v>
      </c>
    </row>
    <row r="12" spans="1:27" x14ac:dyDescent="0.25">
      <c r="A12" s="201" t="s">
        <v>422</v>
      </c>
      <c r="B12" s="63">
        <v>12410</v>
      </c>
      <c r="C12" s="193">
        <f t="shared" ref="C12" si="6">+B12/$B$13</f>
        <v>8.6154230651745295E-2</v>
      </c>
      <c r="D12" s="63">
        <v>3231.99</v>
      </c>
      <c r="E12" s="193">
        <f t="shared" ref="E12" si="7">+D12/$D$13</f>
        <v>1.1502806042052638E-3</v>
      </c>
      <c r="F12" s="63">
        <v>11950</v>
      </c>
      <c r="G12" s="193">
        <f t="shared" si="2"/>
        <v>8.5264569895541986E-2</v>
      </c>
      <c r="H12" s="63">
        <v>3175.67</v>
      </c>
      <c r="I12" s="193">
        <f t="shared" si="3"/>
        <v>1.1567122870259918E-3</v>
      </c>
      <c r="J12" s="206">
        <f t="shared" si="4"/>
        <v>3.8493723849372385E-2</v>
      </c>
      <c r="K12" s="194">
        <f t="shared" si="5"/>
        <v>1.7734840206948363E-2</v>
      </c>
    </row>
    <row r="13" spans="1:27" x14ac:dyDescent="0.25">
      <c r="A13" s="195" t="s">
        <v>287</v>
      </c>
      <c r="B13" s="196">
        <v>144044</v>
      </c>
      <c r="C13" s="197">
        <f>SUM(C7:C12)</f>
        <v>1</v>
      </c>
      <c r="D13" s="196">
        <v>2809740.5</v>
      </c>
      <c r="E13" s="197">
        <f>SUM(E7:E11)</f>
        <v>0.9988497193957947</v>
      </c>
      <c r="F13" s="196">
        <v>140152</v>
      </c>
      <c r="G13" s="197">
        <f>SUM(G7:G12)</f>
        <v>1</v>
      </c>
      <c r="H13" s="196">
        <v>2745427.74</v>
      </c>
      <c r="I13" s="197">
        <f>SUM(I7:I12)</f>
        <v>0.99999999999999989</v>
      </c>
      <c r="J13" s="207">
        <f t="shared" si="4"/>
        <v>2.7769849877276102E-2</v>
      </c>
      <c r="K13" s="198">
        <f t="shared" si="5"/>
        <v>2.3425406199181105E-2</v>
      </c>
    </row>
  </sheetData>
  <sheetProtection algorithmName="SHA-512" hashValue="xF7j76TFt89F2Jt/c462ci77bQ4BPhrEZ3tRc/H4UwI7nfpbRPjcCUb8D60DYh0zhsXIGwMcEC1+A9vbAJ1kgQ==" saltValue="HJfmzJvPLnKRi/dH3ds+pQ==" spinCount="100000" sheet="1" objects="1" scenarios="1"/>
  <mergeCells count="9">
    <mergeCell ref="A1:K1"/>
    <mergeCell ref="F4:I4"/>
    <mergeCell ref="F5:G5"/>
    <mergeCell ref="H5:I5"/>
    <mergeCell ref="J4:K4"/>
    <mergeCell ref="A4:A6"/>
    <mergeCell ref="B4:E4"/>
    <mergeCell ref="B5:C5"/>
    <mergeCell ref="D5:E5"/>
  </mergeCells>
  <printOptions horizontalCentered="1"/>
  <pageMargins left="0" right="0" top="0.74803149606299213" bottom="0.35433070866141736" header="0.31496062992125984" footer="0.31496062992125984"/>
  <pageSetup paperSize="9" scale="62" orientation="landscape" r:id="rId1"/>
  <headerFooter>
    <oddFooter>&amp;R&amp;8Pág. &amp;P /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>
    <pageSetUpPr fitToPage="1"/>
  </sheetPr>
  <dimension ref="A1:AA13"/>
  <sheetViews>
    <sheetView showGridLines="0" zoomScale="85" zoomScaleNormal="85" workbookViewId="0">
      <selection sqref="A1:M1"/>
    </sheetView>
  </sheetViews>
  <sheetFormatPr defaultRowHeight="15" x14ac:dyDescent="0.25"/>
  <cols>
    <col min="1" max="1" width="19.5" style="109" bestFit="1" customWidth="1"/>
    <col min="2" max="2" width="9.875" style="109" customWidth="1"/>
    <col min="3" max="3" width="9" style="109"/>
    <col min="4" max="4" width="11.5" style="109" bestFit="1" customWidth="1"/>
    <col min="5" max="5" width="8.625" style="109" bestFit="1" customWidth="1"/>
    <col min="6" max="6" width="10.125" style="109" customWidth="1"/>
    <col min="7" max="7" width="9" style="109"/>
    <col min="8" max="8" width="10.625" style="109" customWidth="1"/>
    <col min="9" max="9" width="9" style="109"/>
    <col min="10" max="10" width="10.625" style="109" customWidth="1"/>
    <col min="11" max="11" width="9" style="109"/>
    <col min="12" max="12" width="10.625" style="109" customWidth="1"/>
    <col min="13" max="13" width="9" style="109"/>
    <col min="14" max="14" width="15.25" style="109" bestFit="1" customWidth="1"/>
    <col min="15" max="15" width="9.25" style="109" customWidth="1"/>
    <col min="16" max="16" width="9.5" style="109" bestFit="1" customWidth="1"/>
    <col min="17" max="16384" width="9" style="109"/>
  </cols>
  <sheetData>
    <row r="1" spans="1:27" ht="15" customHeight="1" x14ac:dyDescent="0.25">
      <c r="A1" s="435" t="s">
        <v>629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AA1" s="186" t="s">
        <v>630</v>
      </c>
    </row>
    <row r="2" spans="1:27" x14ac:dyDescent="0.25">
      <c r="A2" s="169"/>
      <c r="B2" s="169"/>
      <c r="C2" s="169"/>
      <c r="D2" s="169"/>
      <c r="E2" s="169"/>
      <c r="F2" s="169"/>
      <c r="G2" s="169"/>
      <c r="AA2" s="186" t="s">
        <v>631</v>
      </c>
    </row>
    <row r="3" spans="1:27" x14ac:dyDescent="0.25">
      <c r="AA3" s="186" t="s">
        <v>632</v>
      </c>
    </row>
    <row r="4" spans="1:27" x14ac:dyDescent="0.25">
      <c r="A4" s="445" t="s">
        <v>285</v>
      </c>
      <c r="B4" s="464">
        <v>2021</v>
      </c>
      <c r="C4" s="465"/>
      <c r="D4" s="465"/>
      <c r="E4" s="465"/>
      <c r="F4" s="465"/>
      <c r="G4" s="465"/>
      <c r="H4" s="464">
        <v>2020</v>
      </c>
      <c r="I4" s="465"/>
      <c r="J4" s="465"/>
      <c r="K4" s="465"/>
      <c r="L4" s="465"/>
      <c r="M4" s="465"/>
      <c r="N4" s="472" t="s">
        <v>352</v>
      </c>
      <c r="O4" s="473"/>
      <c r="P4" s="473"/>
      <c r="AA4" s="186" t="s">
        <v>633</v>
      </c>
    </row>
    <row r="5" spans="1:27" x14ac:dyDescent="0.25">
      <c r="A5" s="445"/>
      <c r="B5" s="466" t="s">
        <v>219</v>
      </c>
      <c r="C5" s="467"/>
      <c r="D5" s="466" t="s">
        <v>224</v>
      </c>
      <c r="E5" s="467"/>
      <c r="F5" s="466" t="s">
        <v>227</v>
      </c>
      <c r="G5" s="467"/>
      <c r="H5" s="466" t="s">
        <v>219</v>
      </c>
      <c r="I5" s="467"/>
      <c r="J5" s="466" t="s">
        <v>224</v>
      </c>
      <c r="K5" s="467"/>
      <c r="L5" s="466" t="s">
        <v>227</v>
      </c>
      <c r="M5" s="467"/>
      <c r="N5" s="202" t="s">
        <v>219</v>
      </c>
      <c r="O5" s="202" t="s">
        <v>224</v>
      </c>
      <c r="P5" s="203" t="s">
        <v>227</v>
      </c>
      <c r="AA5" s="186" t="s">
        <v>634</v>
      </c>
    </row>
    <row r="6" spans="1:27" x14ac:dyDescent="0.25">
      <c r="A6" s="445"/>
      <c r="B6" s="190" t="s">
        <v>226</v>
      </c>
      <c r="C6" s="190" t="s">
        <v>286</v>
      </c>
      <c r="D6" s="190" t="s">
        <v>228</v>
      </c>
      <c r="E6" s="190" t="s">
        <v>286</v>
      </c>
      <c r="F6" s="190" t="s">
        <v>288</v>
      </c>
      <c r="G6" s="190" t="s">
        <v>286</v>
      </c>
      <c r="H6" s="190" t="s">
        <v>226</v>
      </c>
      <c r="I6" s="190" t="s">
        <v>286</v>
      </c>
      <c r="J6" s="190" t="s">
        <v>228</v>
      </c>
      <c r="K6" s="190" t="s">
        <v>286</v>
      </c>
      <c r="L6" s="190" t="s">
        <v>288</v>
      </c>
      <c r="M6" s="190" t="s">
        <v>286</v>
      </c>
      <c r="N6" s="204" t="s">
        <v>286</v>
      </c>
      <c r="O6" s="208" t="s">
        <v>286</v>
      </c>
      <c r="P6" s="205" t="s">
        <v>286</v>
      </c>
      <c r="AA6" s="186" t="s">
        <v>635</v>
      </c>
    </row>
    <row r="7" spans="1:27" x14ac:dyDescent="0.25">
      <c r="A7" s="201" t="s">
        <v>346</v>
      </c>
      <c r="B7" s="63">
        <v>34906</v>
      </c>
      <c r="C7" s="193">
        <f t="shared" ref="C7:C12" si="0">+B7/$B$13</f>
        <v>0.50068850765964767</v>
      </c>
      <c r="D7" s="63">
        <v>261595.51</v>
      </c>
      <c r="E7" s="193">
        <f t="shared" ref="E7:E12" si="1">+D7/$D$13</f>
        <v>0.15583048021452078</v>
      </c>
      <c r="F7" s="63">
        <v>38316.33</v>
      </c>
      <c r="G7" s="193">
        <f t="shared" ref="G7:G12" si="2">+F7/$F$13</f>
        <v>0.48283533649802235</v>
      </c>
      <c r="H7" s="63">
        <v>25430</v>
      </c>
      <c r="I7" s="193">
        <f t="shared" ref="I7:I12" si="3">+H7/$H$13</f>
        <v>0.48452861824556054</v>
      </c>
      <c r="J7" s="63">
        <v>184782.71</v>
      </c>
      <c r="K7" s="193">
        <f t="shared" ref="K7:K12" si="4">+J7/$J$13</f>
        <v>0.13713248469078301</v>
      </c>
      <c r="L7" s="63">
        <v>29892.83</v>
      </c>
      <c r="M7" s="193">
        <f t="shared" ref="M7:M12" si="5">+L7/$L$13</f>
        <v>0.45177661829230403</v>
      </c>
      <c r="N7" s="206">
        <f>(+B7-H7)/H7</f>
        <v>0.37263075108139992</v>
      </c>
      <c r="O7" s="193">
        <f>(+D7-J7)/J7</f>
        <v>0.41569257210266058</v>
      </c>
      <c r="P7" s="194">
        <f>(+F7-L7)/L7</f>
        <v>0.2817899810757295</v>
      </c>
    </row>
    <row r="8" spans="1:27" x14ac:dyDescent="0.25">
      <c r="A8" s="201" t="s">
        <v>347</v>
      </c>
      <c r="B8" s="63">
        <v>13268</v>
      </c>
      <c r="C8" s="193">
        <f t="shared" si="0"/>
        <v>0.19031499225428883</v>
      </c>
      <c r="D8" s="63">
        <v>172228.64</v>
      </c>
      <c r="E8" s="193">
        <f t="shared" si="1"/>
        <v>0.1025953070750099</v>
      </c>
      <c r="F8" s="63">
        <v>8769.64</v>
      </c>
      <c r="G8" s="193">
        <f t="shared" si="2"/>
        <v>0.1105088112657584</v>
      </c>
      <c r="H8" s="63">
        <v>9697</v>
      </c>
      <c r="I8" s="193">
        <f t="shared" si="3"/>
        <v>0.18476107004039327</v>
      </c>
      <c r="J8" s="63">
        <v>128507.61</v>
      </c>
      <c r="K8" s="193">
        <f t="shared" si="4"/>
        <v>9.53691384923087E-2</v>
      </c>
      <c r="L8" s="63">
        <v>6959.1</v>
      </c>
      <c r="M8" s="193">
        <f t="shared" si="5"/>
        <v>0.105174339945665</v>
      </c>
      <c r="N8" s="206">
        <f t="shared" ref="N8:N13" si="6">(+B8-H8)/H8</f>
        <v>0.36825822419304938</v>
      </c>
      <c r="O8" s="193">
        <f t="shared" ref="O8:O13" si="7">(+D8-J8)/J8</f>
        <v>0.34022133008309791</v>
      </c>
      <c r="P8" s="194">
        <f t="shared" ref="P8:P13" si="8">(+F8-L8)/L8</f>
        <v>0.2601686999755714</v>
      </c>
    </row>
    <row r="9" spans="1:27" x14ac:dyDescent="0.25">
      <c r="A9" s="201" t="s">
        <v>348</v>
      </c>
      <c r="B9" s="63">
        <v>4109</v>
      </c>
      <c r="C9" s="193">
        <f t="shared" si="0"/>
        <v>5.8939124447759485E-2</v>
      </c>
      <c r="D9" s="63">
        <v>105667.76</v>
      </c>
      <c r="E9" s="193">
        <f t="shared" si="1"/>
        <v>6.2945490861034764E-2</v>
      </c>
      <c r="F9" s="63">
        <v>4502.8999999999996</v>
      </c>
      <c r="G9" s="193">
        <f t="shared" si="2"/>
        <v>5.6742366419668705E-2</v>
      </c>
      <c r="H9" s="63">
        <v>3196</v>
      </c>
      <c r="I9" s="193">
        <f t="shared" si="3"/>
        <v>6.0894748875847879E-2</v>
      </c>
      <c r="J9" s="63">
        <v>94840.52</v>
      </c>
      <c r="K9" s="193">
        <f t="shared" si="4"/>
        <v>7.0383837086088308E-2</v>
      </c>
      <c r="L9" s="63">
        <v>4020.95</v>
      </c>
      <c r="M9" s="193">
        <f t="shared" si="5"/>
        <v>6.0769461885088819E-2</v>
      </c>
      <c r="N9" s="206">
        <f t="shared" si="6"/>
        <v>0.28566958698372968</v>
      </c>
      <c r="O9" s="193">
        <f t="shared" si="7"/>
        <v>0.11416259632486189</v>
      </c>
      <c r="P9" s="194">
        <f t="shared" si="8"/>
        <v>0.11985973463982388</v>
      </c>
    </row>
    <row r="10" spans="1:27" x14ac:dyDescent="0.25">
      <c r="A10" s="201" t="s">
        <v>349</v>
      </c>
      <c r="B10" s="63">
        <v>14691</v>
      </c>
      <c r="C10" s="193">
        <f t="shared" si="0"/>
        <v>0.21072637558092833</v>
      </c>
      <c r="D10" s="63">
        <v>1117635.3</v>
      </c>
      <c r="E10" s="193">
        <f t="shared" si="1"/>
        <v>0.66576695258913277</v>
      </c>
      <c r="F10" s="63">
        <v>26940.82</v>
      </c>
      <c r="G10" s="193">
        <f t="shared" si="2"/>
        <v>0.33948919142915435</v>
      </c>
      <c r="H10" s="63">
        <v>11876</v>
      </c>
      <c r="I10" s="193">
        <f t="shared" si="3"/>
        <v>0.22627848487157992</v>
      </c>
      <c r="J10" s="63">
        <v>923640.36</v>
      </c>
      <c r="K10" s="193">
        <f t="shared" si="4"/>
        <v>0.68545968141439917</v>
      </c>
      <c r="L10" s="63">
        <v>24633.79</v>
      </c>
      <c r="M10" s="193">
        <f t="shared" si="5"/>
        <v>0.37229564219656608</v>
      </c>
      <c r="N10" s="206">
        <f t="shared" si="6"/>
        <v>0.23703267093297406</v>
      </c>
      <c r="O10" s="193">
        <f t="shared" si="7"/>
        <v>0.21003298296752651</v>
      </c>
      <c r="P10" s="194">
        <f t="shared" si="8"/>
        <v>9.3653067595363876E-2</v>
      </c>
    </row>
    <row r="11" spans="1:27" x14ac:dyDescent="0.25">
      <c r="A11" s="201" t="s">
        <v>350</v>
      </c>
      <c r="B11" s="63">
        <v>1608</v>
      </c>
      <c r="C11" s="193">
        <f t="shared" si="0"/>
        <v>2.3065006598198406E-2</v>
      </c>
      <c r="D11" s="63">
        <v>19481.150000000001</v>
      </c>
      <c r="E11" s="193">
        <f t="shared" si="1"/>
        <v>1.1604774713568715E-2</v>
      </c>
      <c r="F11" s="63">
        <v>827.23</v>
      </c>
      <c r="G11" s="193">
        <f t="shared" si="2"/>
        <v>1.0424168374457027E-2</v>
      </c>
      <c r="H11" s="63">
        <v>1149</v>
      </c>
      <c r="I11" s="193">
        <f t="shared" si="3"/>
        <v>2.1892386251047939E-2</v>
      </c>
      <c r="J11" s="63">
        <v>13638.25</v>
      </c>
      <c r="K11" s="193">
        <f t="shared" si="4"/>
        <v>1.0121331748701334E-2</v>
      </c>
      <c r="L11" s="63">
        <v>660.61</v>
      </c>
      <c r="M11" s="193">
        <f t="shared" si="5"/>
        <v>9.9839376803761617E-3</v>
      </c>
      <c r="N11" s="206">
        <f t="shared" si="6"/>
        <v>0.39947780678851175</v>
      </c>
      <c r="O11" s="193">
        <f t="shared" si="7"/>
        <v>0.42842006855718301</v>
      </c>
      <c r="P11" s="194">
        <f t="shared" si="8"/>
        <v>0.25222143170705863</v>
      </c>
    </row>
    <row r="12" spans="1:27" x14ac:dyDescent="0.25">
      <c r="A12" s="201" t="s">
        <v>422</v>
      </c>
      <c r="B12" s="63">
        <v>1134</v>
      </c>
      <c r="C12" s="193">
        <f t="shared" si="0"/>
        <v>1.6265993459177234E-2</v>
      </c>
      <c r="D12" s="63">
        <v>2110.14</v>
      </c>
      <c r="E12" s="193">
        <f t="shared" si="1"/>
        <v>1.256994546733118E-3</v>
      </c>
      <c r="F12" s="63">
        <v>0</v>
      </c>
      <c r="G12" s="193">
        <f t="shared" si="2"/>
        <v>0</v>
      </c>
      <c r="H12" s="63">
        <v>1136</v>
      </c>
      <c r="I12" s="193">
        <f t="shared" si="3"/>
        <v>2.1644691715570461E-2</v>
      </c>
      <c r="J12" s="63">
        <v>2066.39</v>
      </c>
      <c r="K12" s="193">
        <f t="shared" si="4"/>
        <v>1.5335265677193883E-3</v>
      </c>
      <c r="L12" s="63">
        <v>0</v>
      </c>
      <c r="M12" s="193">
        <f t="shared" si="5"/>
        <v>0</v>
      </c>
      <c r="N12" s="206">
        <f t="shared" ref="N12" si="9">(+B12-H12)/H12</f>
        <v>-1.7605633802816902E-3</v>
      </c>
      <c r="O12" s="193">
        <f t="shared" si="7"/>
        <v>2.1172189180164443E-2</v>
      </c>
      <c r="P12" s="194" t="str">
        <f>IFERROR((+F12-L12)/L12, "")</f>
        <v/>
      </c>
    </row>
    <row r="13" spans="1:27" x14ac:dyDescent="0.25">
      <c r="A13" s="195" t="s">
        <v>287</v>
      </c>
      <c r="B13" s="196">
        <v>69716</v>
      </c>
      <c r="C13" s="197">
        <f>SUM(C7:C12)</f>
        <v>1</v>
      </c>
      <c r="D13" s="196">
        <v>1678718.5</v>
      </c>
      <c r="E13" s="197">
        <f>SUM(E7:E12)</f>
        <v>1</v>
      </c>
      <c r="F13" s="196">
        <v>79356.929999999993</v>
      </c>
      <c r="G13" s="197">
        <f>SUM(G7:G12)</f>
        <v>0.99999987398706081</v>
      </c>
      <c r="H13" s="196">
        <v>52484</v>
      </c>
      <c r="I13" s="209">
        <f t="shared" ref="I13:M13" si="10">SUM(I7:I11)</f>
        <v>0.97835530828442951</v>
      </c>
      <c r="J13" s="196">
        <v>1347475.84</v>
      </c>
      <c r="K13" s="197">
        <f t="shared" si="10"/>
        <v>0.99846647343228045</v>
      </c>
      <c r="L13" s="196">
        <v>66167.28</v>
      </c>
      <c r="M13" s="197">
        <f t="shared" si="10"/>
        <v>1</v>
      </c>
      <c r="N13" s="207">
        <f t="shared" si="6"/>
        <v>0.32832863348830121</v>
      </c>
      <c r="O13" s="207">
        <f t="shared" si="7"/>
        <v>0.2458245633554364</v>
      </c>
      <c r="P13" s="198">
        <f t="shared" si="8"/>
        <v>0.19933795072126276</v>
      </c>
    </row>
  </sheetData>
  <sheetProtection algorithmName="SHA-512" hashValue="/9OoloDyfmfzLX7monxCNG4rJN/7DcL/LTCQtAS8vm5Ma6vLSaebNIJCzqHO/rLBudyHWssuUEplEG8Noal4ww==" saltValue="Tv9diHWfqkvsZ7ofIRm8JA==" spinCount="100000" sheet="1" objects="1" scenarios="1"/>
  <mergeCells count="11">
    <mergeCell ref="A1:M1"/>
    <mergeCell ref="A4:A6"/>
    <mergeCell ref="B4:G4"/>
    <mergeCell ref="B5:C5"/>
    <mergeCell ref="D5:E5"/>
    <mergeCell ref="F5:G5"/>
    <mergeCell ref="N4:P4"/>
    <mergeCell ref="H4:M4"/>
    <mergeCell ref="H5:I5"/>
    <mergeCell ref="J5:K5"/>
    <mergeCell ref="L5:M5"/>
  </mergeCells>
  <printOptions horizontalCentered="1"/>
  <pageMargins left="0" right="0" top="0.9055118110236221" bottom="0.15748031496062992" header="0.51181102362204722" footer="0.11811023622047245"/>
  <pageSetup paperSize="9" scale="52" orientation="landscape" r:id="rId1"/>
  <headerFooter>
    <oddFooter>&amp;R&amp;8Pág. &amp;P / 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>
    <pageSetUpPr fitToPage="1"/>
  </sheetPr>
  <dimension ref="A1:N42"/>
  <sheetViews>
    <sheetView showGridLines="0" topLeftCell="B1" zoomScaleNormal="100" workbookViewId="0">
      <selection activeCell="B1" sqref="B1:K1"/>
    </sheetView>
  </sheetViews>
  <sheetFormatPr defaultRowHeight="12.75" x14ac:dyDescent="0.2"/>
  <cols>
    <col min="1" max="1" width="8" style="210" hidden="1" customWidth="1"/>
    <col min="2" max="2" width="26.875" style="210" customWidth="1"/>
    <col min="3" max="3" width="10.625" style="210" customWidth="1"/>
    <col min="4" max="4" width="8.125" style="210" bestFit="1" customWidth="1"/>
    <col min="5" max="5" width="10.625" style="210" customWidth="1"/>
    <col min="6" max="6" width="8.125" style="210" bestFit="1" customWidth="1"/>
    <col min="7" max="7" width="10" style="210" bestFit="1" customWidth="1"/>
    <col min="8" max="10" width="9" style="210"/>
    <col min="11" max="11" width="12.5" style="210" bestFit="1" customWidth="1"/>
    <col min="12" max="12" width="9.375" style="210" bestFit="1" customWidth="1"/>
    <col min="13" max="16384" width="9" style="210"/>
  </cols>
  <sheetData>
    <row r="1" spans="1:14" ht="12.75" customHeight="1" x14ac:dyDescent="0.2">
      <c r="B1" s="435" t="s">
        <v>636</v>
      </c>
      <c r="C1" s="435"/>
      <c r="D1" s="435"/>
      <c r="E1" s="435"/>
      <c r="F1" s="435"/>
      <c r="G1" s="435"/>
      <c r="H1" s="435"/>
      <c r="I1" s="435"/>
      <c r="J1" s="435"/>
      <c r="K1" s="435"/>
    </row>
    <row r="2" spans="1:14" x14ac:dyDescent="0.2">
      <c r="B2" s="169"/>
      <c r="C2" s="169"/>
      <c r="D2" s="169"/>
      <c r="E2" s="169"/>
      <c r="F2" s="169"/>
    </row>
    <row r="4" spans="1:14" x14ac:dyDescent="0.2">
      <c r="B4" s="477" t="s">
        <v>289</v>
      </c>
      <c r="C4" s="470">
        <v>2021</v>
      </c>
      <c r="D4" s="471"/>
      <c r="E4" s="471"/>
      <c r="F4" s="471"/>
      <c r="G4" s="470">
        <v>2020</v>
      </c>
      <c r="H4" s="471"/>
      <c r="I4" s="471"/>
      <c r="J4" s="476"/>
      <c r="K4" s="474" t="s">
        <v>352</v>
      </c>
      <c r="L4" s="475"/>
      <c r="M4" s="211"/>
      <c r="N4" s="212"/>
    </row>
    <row r="5" spans="1:14" x14ac:dyDescent="0.2">
      <c r="B5" s="477"/>
      <c r="C5" s="470" t="s">
        <v>290</v>
      </c>
      <c r="D5" s="476"/>
      <c r="E5" s="470" t="s">
        <v>291</v>
      </c>
      <c r="F5" s="476"/>
      <c r="G5" s="470" t="s">
        <v>290</v>
      </c>
      <c r="H5" s="476"/>
      <c r="I5" s="470" t="s">
        <v>291</v>
      </c>
      <c r="J5" s="476"/>
      <c r="K5" s="290" t="s">
        <v>290</v>
      </c>
      <c r="L5" s="290" t="s">
        <v>291</v>
      </c>
      <c r="N5" s="212"/>
    </row>
    <row r="6" spans="1:14" x14ac:dyDescent="0.2">
      <c r="A6" s="213"/>
      <c r="B6" s="477"/>
      <c r="C6" s="214" t="s">
        <v>226</v>
      </c>
      <c r="D6" s="208" t="s">
        <v>286</v>
      </c>
      <c r="E6" s="214" t="s">
        <v>226</v>
      </c>
      <c r="F6" s="208" t="s">
        <v>286</v>
      </c>
      <c r="G6" s="214" t="s">
        <v>226</v>
      </c>
      <c r="H6" s="208" t="s">
        <v>286</v>
      </c>
      <c r="I6" s="214" t="s">
        <v>226</v>
      </c>
      <c r="J6" s="208" t="s">
        <v>286</v>
      </c>
      <c r="K6" s="205" t="s">
        <v>286</v>
      </c>
      <c r="L6" s="270" t="s">
        <v>286</v>
      </c>
    </row>
    <row r="7" spans="1:14" s="213" customFormat="1" x14ac:dyDescent="0.2">
      <c r="A7" s="215" t="s">
        <v>292</v>
      </c>
      <c r="B7" s="216" t="s">
        <v>293</v>
      </c>
      <c r="C7" s="63">
        <v>3002</v>
      </c>
      <c r="D7" s="193">
        <f>C7/$C$15</f>
        <v>1.74449687361986E-2</v>
      </c>
      <c r="E7" s="63">
        <v>2523</v>
      </c>
      <c r="F7" s="193">
        <f>IFERROR(E7/$E$15,"-")</f>
        <v>0.19848949728581544</v>
      </c>
      <c r="G7" s="63">
        <v>3176</v>
      </c>
      <c r="H7" s="193">
        <f>+G7/$G$15</f>
        <v>1.8652837568788213E-2</v>
      </c>
      <c r="I7" s="63">
        <v>3123</v>
      </c>
      <c r="J7" s="193">
        <f>+I7/$I$15</f>
        <v>0.25518875633273413</v>
      </c>
      <c r="K7" s="194">
        <f>(+C7-G7)/G7</f>
        <v>-5.478589420654912E-2</v>
      </c>
      <c r="L7" s="194">
        <f>(+E7-I7)/I7</f>
        <v>-0.19212295869356388</v>
      </c>
    </row>
    <row r="8" spans="1:14" x14ac:dyDescent="0.2">
      <c r="A8" s="215" t="s">
        <v>294</v>
      </c>
      <c r="B8" s="216" t="s">
        <v>376</v>
      </c>
      <c r="C8" s="63">
        <v>2135</v>
      </c>
      <c r="D8" s="193">
        <f>C8/$C$15</f>
        <v>1.2406731596197205E-2</v>
      </c>
      <c r="E8" s="63" t="s">
        <v>351</v>
      </c>
      <c r="F8" s="193" t="str">
        <f t="shared" ref="F8:F14" si="0">IFERROR(E8/$E$15,"-")</f>
        <v>-</v>
      </c>
      <c r="G8" s="63">
        <v>2192</v>
      </c>
      <c r="H8" s="193">
        <f t="shared" ref="H8:H14" si="1">+G8/$G$15</f>
        <v>1.2873746835889092E-2</v>
      </c>
      <c r="I8" s="63" t="s">
        <v>351</v>
      </c>
      <c r="J8" s="193" t="s">
        <v>351</v>
      </c>
      <c r="K8" s="194">
        <f>(+C8-G8)/G8</f>
        <v>-2.6003649635036496E-2</v>
      </c>
      <c r="L8" s="194" t="s">
        <v>351</v>
      </c>
    </row>
    <row r="9" spans="1:14" x14ac:dyDescent="0.2">
      <c r="A9" s="217" t="s">
        <v>295</v>
      </c>
      <c r="B9" s="216" t="s">
        <v>296</v>
      </c>
      <c r="C9" s="63" t="s">
        <v>351</v>
      </c>
      <c r="D9" s="193" t="str">
        <f>IFERROR(C9/$C$15,"-")</f>
        <v>-</v>
      </c>
      <c r="E9" s="63">
        <v>10185</v>
      </c>
      <c r="F9" s="193">
        <f t="shared" si="0"/>
        <v>0.80127448666509327</v>
      </c>
      <c r="G9" s="63" t="s">
        <v>351</v>
      </c>
      <c r="H9" s="193" t="s">
        <v>351</v>
      </c>
      <c r="I9" s="63">
        <v>9113</v>
      </c>
      <c r="J9" s="193">
        <f>+I9/$I$15</f>
        <v>0.74464781827095927</v>
      </c>
      <c r="K9" s="194" t="s">
        <v>351</v>
      </c>
      <c r="L9" s="194">
        <f>(+E9-I9)/I9</f>
        <v>0.11763414901788653</v>
      </c>
    </row>
    <row r="10" spans="1:14" x14ac:dyDescent="0.2">
      <c r="A10" s="215" t="s">
        <v>297</v>
      </c>
      <c r="B10" s="216" t="s">
        <v>298</v>
      </c>
      <c r="C10" s="63">
        <v>60762</v>
      </c>
      <c r="D10" s="193">
        <f>C10/$C$15</f>
        <v>0.3530950001162223</v>
      </c>
      <c r="E10" s="63">
        <v>0</v>
      </c>
      <c r="F10" s="193">
        <f t="shared" si="0"/>
        <v>0</v>
      </c>
      <c r="G10" s="63">
        <v>59143</v>
      </c>
      <c r="H10" s="193">
        <f t="shared" si="1"/>
        <v>0.34735036912180139</v>
      </c>
      <c r="I10" s="63">
        <v>0</v>
      </c>
      <c r="J10" s="193">
        <f>+I10/$I$15</f>
        <v>0</v>
      </c>
      <c r="K10" s="194">
        <f t="shared" ref="K10:K15" si="2">(+C10-G10)/G10</f>
        <v>2.737433001369562E-2</v>
      </c>
      <c r="L10" s="194" t="str">
        <f>IFERROR((+E10-I10)/I10,"-")</f>
        <v>-</v>
      </c>
    </row>
    <row r="11" spans="1:14" x14ac:dyDescent="0.2">
      <c r="A11" s="215" t="s">
        <v>299</v>
      </c>
      <c r="B11" s="216" t="s">
        <v>300</v>
      </c>
      <c r="C11" s="63">
        <v>72636</v>
      </c>
      <c r="D11" s="193">
        <f>C11/$C$15</f>
        <v>0.42209618558378464</v>
      </c>
      <c r="E11" s="63" t="s">
        <v>351</v>
      </c>
      <c r="F11" s="193" t="str">
        <f t="shared" si="0"/>
        <v>-</v>
      </c>
      <c r="G11" s="63">
        <v>72705</v>
      </c>
      <c r="H11" s="193">
        <f t="shared" si="1"/>
        <v>0.42700080460917722</v>
      </c>
      <c r="I11" s="63" t="s">
        <v>351</v>
      </c>
      <c r="J11" s="193" t="s">
        <v>351</v>
      </c>
      <c r="K11" s="194">
        <f t="shared" si="2"/>
        <v>-9.4904064369713222E-4</v>
      </c>
      <c r="L11" s="194" t="s">
        <v>351</v>
      </c>
    </row>
    <row r="12" spans="1:14" x14ac:dyDescent="0.2">
      <c r="A12" s="215" t="s">
        <v>301</v>
      </c>
      <c r="B12" s="216" t="s">
        <v>302</v>
      </c>
      <c r="C12" s="63">
        <v>20977</v>
      </c>
      <c r="D12" s="193">
        <f>C12/$C$15</f>
        <v>0.12189976987982613</v>
      </c>
      <c r="E12" s="63" t="s">
        <v>351</v>
      </c>
      <c r="F12" s="193" t="str">
        <f t="shared" si="0"/>
        <v>-</v>
      </c>
      <c r="G12" s="63">
        <v>20255</v>
      </c>
      <c r="H12" s="193">
        <f t="shared" si="1"/>
        <v>0.1189588239785281</v>
      </c>
      <c r="I12" s="63" t="s">
        <v>351</v>
      </c>
      <c r="J12" s="193" t="s">
        <v>351</v>
      </c>
      <c r="K12" s="194">
        <f t="shared" si="2"/>
        <v>3.5645519624784003E-2</v>
      </c>
      <c r="L12" s="194" t="s">
        <v>351</v>
      </c>
    </row>
    <row r="13" spans="1:14" x14ac:dyDescent="0.2">
      <c r="A13" s="215" t="s">
        <v>303</v>
      </c>
      <c r="B13" s="216" t="s">
        <v>304</v>
      </c>
      <c r="C13" s="63">
        <v>12119</v>
      </c>
      <c r="D13" s="193">
        <f>C13/$C$15</f>
        <v>7.0424908765486627E-2</v>
      </c>
      <c r="E13" s="63" t="s">
        <v>351</v>
      </c>
      <c r="F13" s="193" t="str">
        <f t="shared" si="0"/>
        <v>-</v>
      </c>
      <c r="G13" s="63">
        <v>11841</v>
      </c>
      <c r="H13" s="193">
        <f t="shared" si="1"/>
        <v>6.954289976449031E-2</v>
      </c>
      <c r="I13" s="63" t="s">
        <v>351</v>
      </c>
      <c r="J13" s="193" t="s">
        <v>351</v>
      </c>
      <c r="K13" s="194">
        <f t="shared" si="2"/>
        <v>2.3477746811924667E-2</v>
      </c>
      <c r="L13" s="194" t="s">
        <v>351</v>
      </c>
    </row>
    <row r="14" spans="1:14" x14ac:dyDescent="0.2">
      <c r="A14" s="215" t="s">
        <v>305</v>
      </c>
      <c r="B14" s="216" t="s">
        <v>306</v>
      </c>
      <c r="C14" s="63">
        <v>451</v>
      </c>
      <c r="D14" s="193">
        <f>C14/$C$15</f>
        <v>2.6208130912810023E-3</v>
      </c>
      <c r="E14" s="63" t="s">
        <v>351</v>
      </c>
      <c r="F14" s="193" t="str">
        <f t="shared" si="0"/>
        <v>-</v>
      </c>
      <c r="G14" s="63">
        <v>955</v>
      </c>
      <c r="H14" s="193">
        <f t="shared" si="1"/>
        <v>5.6087720019498558E-3</v>
      </c>
      <c r="I14" s="63" t="s">
        <v>351</v>
      </c>
      <c r="J14" s="193" t="s">
        <v>351</v>
      </c>
      <c r="K14" s="194">
        <f t="shared" si="2"/>
        <v>-0.52774869109947642</v>
      </c>
      <c r="L14" s="194" t="s">
        <v>351</v>
      </c>
    </row>
    <row r="15" spans="1:14" x14ac:dyDescent="0.2">
      <c r="A15" s="213"/>
      <c r="B15" s="218" t="s">
        <v>287</v>
      </c>
      <c r="C15" s="219">
        <v>172084</v>
      </c>
      <c r="D15" s="220">
        <f>SUM(D7:D14)</f>
        <v>0.99998837776899663</v>
      </c>
      <c r="E15" s="219">
        <v>12711</v>
      </c>
      <c r="F15" s="221">
        <f>SUM(F7:F14)</f>
        <v>0.99976398395090871</v>
      </c>
      <c r="G15" s="219">
        <v>170269</v>
      </c>
      <c r="H15" s="220">
        <f>SUM(H7:H14)</f>
        <v>0.99998825388062429</v>
      </c>
      <c r="I15" s="219">
        <v>12238</v>
      </c>
      <c r="J15" s="220">
        <f>SUM(J7:J14)</f>
        <v>0.99983657460369346</v>
      </c>
      <c r="K15" s="222">
        <f t="shared" si="2"/>
        <v>1.0659603333548678E-2</v>
      </c>
      <c r="L15" s="222">
        <f>(+E15-I15)/I15</f>
        <v>3.8650106226507601E-2</v>
      </c>
    </row>
    <row r="16" spans="1:14" ht="21" customHeight="1" x14ac:dyDescent="0.2">
      <c r="B16" s="223"/>
      <c r="C16" s="224"/>
      <c r="D16" s="224"/>
    </row>
    <row r="17" spans="1:4" ht="21" customHeight="1" x14ac:dyDescent="0.2"/>
    <row r="18" spans="1:4" ht="21" customHeight="1" x14ac:dyDescent="0.2"/>
    <row r="19" spans="1:4" ht="21" customHeight="1" x14ac:dyDescent="0.2">
      <c r="A19" s="225"/>
    </row>
    <row r="20" spans="1:4" ht="21" customHeight="1" x14ac:dyDescent="0.2"/>
    <row r="21" spans="1:4" ht="21" customHeight="1" x14ac:dyDescent="0.2">
      <c r="A21" s="224"/>
    </row>
    <row r="22" spans="1:4" ht="21" customHeight="1" x14ac:dyDescent="0.2"/>
    <row r="23" spans="1:4" ht="21" customHeight="1" x14ac:dyDescent="0.2"/>
    <row r="24" spans="1:4" ht="21" customHeight="1" x14ac:dyDescent="0.2"/>
    <row r="25" spans="1:4" ht="21" customHeight="1" x14ac:dyDescent="0.2"/>
    <row r="26" spans="1:4" ht="21" customHeight="1" x14ac:dyDescent="0.2">
      <c r="A26" s="226"/>
    </row>
    <row r="27" spans="1:4" ht="21" customHeight="1" x14ac:dyDescent="0.2"/>
    <row r="28" spans="1:4" ht="21" customHeight="1" x14ac:dyDescent="0.2"/>
    <row r="29" spans="1:4" ht="21" customHeight="1" x14ac:dyDescent="0.2"/>
    <row r="30" spans="1:4" ht="21" customHeight="1" x14ac:dyDescent="0.2"/>
    <row r="31" spans="1:4" ht="21" customHeight="1" x14ac:dyDescent="0.2"/>
    <row r="32" spans="1:4" ht="21" customHeight="1" x14ac:dyDescent="0.2">
      <c r="C32" s="227"/>
      <c r="D32" s="227"/>
    </row>
    <row r="33" spans="1:6" ht="21" customHeight="1" x14ac:dyDescent="0.2">
      <c r="C33" s="227"/>
      <c r="D33" s="227"/>
    </row>
    <row r="34" spans="1:6" ht="21" customHeight="1" x14ac:dyDescent="0.2">
      <c r="C34" s="227"/>
      <c r="D34" s="227"/>
    </row>
    <row r="35" spans="1:6" ht="21" customHeight="1" x14ac:dyDescent="0.2">
      <c r="C35" s="227"/>
      <c r="D35" s="227"/>
    </row>
    <row r="36" spans="1:6" ht="21" customHeight="1" x14ac:dyDescent="0.2"/>
    <row r="37" spans="1:6" ht="21" customHeight="1" x14ac:dyDescent="0.2"/>
    <row r="38" spans="1:6" s="227" customFormat="1" ht="9.75" customHeight="1" x14ac:dyDescent="0.2">
      <c r="A38" s="210"/>
      <c r="B38" s="210"/>
      <c r="C38" s="210"/>
      <c r="D38" s="210"/>
      <c r="F38" s="210"/>
    </row>
    <row r="39" spans="1:6" s="227" customFormat="1" ht="9.75" customHeight="1" x14ac:dyDescent="0.2">
      <c r="A39" s="210"/>
      <c r="B39" s="210"/>
      <c r="C39" s="210"/>
      <c r="D39" s="210"/>
    </row>
    <row r="40" spans="1:6" s="227" customFormat="1" ht="9.75" customHeight="1" x14ac:dyDescent="0.2">
      <c r="A40" s="210"/>
      <c r="B40" s="210"/>
      <c r="C40" s="210"/>
      <c r="D40" s="210"/>
    </row>
    <row r="41" spans="1:6" s="227" customFormat="1" ht="9.75" customHeight="1" x14ac:dyDescent="0.2">
      <c r="A41" s="210"/>
      <c r="B41" s="210"/>
      <c r="C41" s="210"/>
      <c r="D41" s="210"/>
    </row>
    <row r="42" spans="1:6" x14ac:dyDescent="0.2">
      <c r="F42" s="227"/>
    </row>
  </sheetData>
  <sheetProtection algorithmName="SHA-512" hashValue="l2hZ8QRzwifZsnGlG7e/Du0lGNkmytjD9T4jX3n8gwk3VSLXKd7TJ0zeFyXNU0815cAUwVeHDeoYYC/j3oWqTg==" saltValue="zXpBsy8jfEMMbHroJXoNUw==" spinCount="100000" sheet="1" objects="1" scenarios="1"/>
  <mergeCells count="9">
    <mergeCell ref="K4:L4"/>
    <mergeCell ref="B1:K1"/>
    <mergeCell ref="G5:H5"/>
    <mergeCell ref="B4:B6"/>
    <mergeCell ref="C4:F4"/>
    <mergeCell ref="C5:D5"/>
    <mergeCell ref="E5:F5"/>
    <mergeCell ref="I5:J5"/>
    <mergeCell ref="G4:J4"/>
  </mergeCells>
  <printOptions horizontalCentered="1"/>
  <pageMargins left="0.23622047244094491" right="0.23622047244094491" top="1" bottom="0.74803149606299213" header="0.31496062992125984" footer="0.31496062992125984"/>
  <pageSetup paperSize="9" scale="89" orientation="landscape" r:id="rId1"/>
  <headerFooter>
    <oddFooter>&amp;R&amp;8Pág. &amp;P / &amp;N</oddFooter>
  </headerFooter>
  <ignoredErrors>
    <ignoredError sqref="D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37" t="s">
        <v>578</v>
      </c>
    </row>
  </sheetData>
  <sheetProtection algorithmName="SHA-512" hashValue="LhJ3X+gulpFKQp2/fVwyfeeOnSWmzlfFaoSRBy6hh+ZTHxoJjLthYWkCA7q5FFG/GjSvtIR/3U6XyGfpFpC6fg==" saltValue="R/ygaIvHMzAnhb1fgYAFyA==" spinCount="100000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>
    <pageSetUpPr fitToPage="1"/>
  </sheetPr>
  <dimension ref="A1:F2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0.5" x14ac:dyDescent="0.15"/>
  <cols>
    <col min="1" max="1" width="40.625" style="26" customWidth="1"/>
    <col min="2" max="4" width="12.625" style="26" customWidth="1"/>
    <col min="5" max="5" width="12.25" style="26" customWidth="1"/>
    <col min="6" max="6" width="12.875" style="26" customWidth="1"/>
    <col min="7" max="16384" width="9" style="26"/>
  </cols>
  <sheetData>
    <row r="1" spans="1:6" ht="12.75" customHeight="1" x14ac:dyDescent="0.15">
      <c r="A1" s="435" t="s">
        <v>637</v>
      </c>
      <c r="B1" s="435"/>
      <c r="C1" s="435"/>
      <c r="D1" s="435"/>
    </row>
    <row r="2" spans="1:6" x14ac:dyDescent="0.15">
      <c r="A2" s="435"/>
      <c r="B2" s="435"/>
      <c r="C2" s="435"/>
      <c r="D2" s="435"/>
    </row>
    <row r="3" spans="1:6" x14ac:dyDescent="0.15">
      <c r="A3" s="228"/>
      <c r="B3" s="228"/>
    </row>
    <row r="4" spans="1:6" ht="10.5" customHeight="1" x14ac:dyDescent="0.15">
      <c r="A4" s="481" t="s">
        <v>289</v>
      </c>
      <c r="B4" s="479" t="s">
        <v>359</v>
      </c>
      <c r="C4" s="480"/>
      <c r="D4" s="480"/>
      <c r="E4" s="480"/>
      <c r="F4" s="480"/>
    </row>
    <row r="5" spans="1:6" ht="10.5" customHeight="1" x14ac:dyDescent="0.15">
      <c r="A5" s="481"/>
      <c r="B5" s="478" t="s">
        <v>661</v>
      </c>
      <c r="C5" s="478" t="s">
        <v>660</v>
      </c>
      <c r="D5" s="478" t="s">
        <v>662</v>
      </c>
      <c r="E5" s="478" t="s">
        <v>663</v>
      </c>
      <c r="F5" s="478" t="s">
        <v>664</v>
      </c>
    </row>
    <row r="6" spans="1:6" x14ac:dyDescent="0.15">
      <c r="A6" s="481"/>
      <c r="B6" s="478"/>
      <c r="C6" s="478"/>
      <c r="D6" s="478"/>
      <c r="E6" s="478"/>
      <c r="F6" s="478"/>
    </row>
    <row r="7" spans="1:6" ht="39.950000000000003" customHeight="1" x14ac:dyDescent="0.15">
      <c r="A7" s="229" t="s">
        <v>353</v>
      </c>
      <c r="B7" s="128">
        <v>891</v>
      </c>
      <c r="C7" s="128">
        <v>2060</v>
      </c>
      <c r="D7" s="128">
        <v>3741</v>
      </c>
      <c r="E7" s="181">
        <v>6579</v>
      </c>
      <c r="F7" s="181">
        <v>7402</v>
      </c>
    </row>
    <row r="8" spans="1:6" ht="39.950000000000003" customHeight="1" x14ac:dyDescent="0.15">
      <c r="A8" s="229" t="s">
        <v>354</v>
      </c>
      <c r="B8" s="128">
        <v>696</v>
      </c>
      <c r="C8" s="128">
        <v>1846</v>
      </c>
      <c r="D8" s="128">
        <v>3225</v>
      </c>
      <c r="E8" s="181">
        <v>5311</v>
      </c>
      <c r="F8" s="181">
        <v>5698</v>
      </c>
    </row>
    <row r="9" spans="1:6" ht="39.950000000000003" customHeight="1" x14ac:dyDescent="0.15">
      <c r="A9" s="229" t="s">
        <v>355</v>
      </c>
      <c r="B9" s="128">
        <v>273</v>
      </c>
      <c r="C9" s="128">
        <v>619</v>
      </c>
      <c r="D9" s="128">
        <v>1107</v>
      </c>
      <c r="E9" s="181">
        <v>1811</v>
      </c>
      <c r="F9" s="181">
        <v>2014</v>
      </c>
    </row>
    <row r="10" spans="1:6" ht="39.950000000000003" customHeight="1" x14ac:dyDescent="0.15">
      <c r="A10" s="229" t="s">
        <v>356</v>
      </c>
      <c r="B10" s="128">
        <v>114</v>
      </c>
      <c r="C10" s="128">
        <v>271</v>
      </c>
      <c r="D10" s="128">
        <v>400</v>
      </c>
      <c r="E10" s="181">
        <v>695</v>
      </c>
      <c r="F10" s="181">
        <v>753</v>
      </c>
    </row>
    <row r="11" spans="1:6" ht="39.950000000000003" customHeight="1" x14ac:dyDescent="0.15">
      <c r="A11" s="229" t="s">
        <v>357</v>
      </c>
      <c r="B11" s="128">
        <v>65</v>
      </c>
      <c r="C11" s="128">
        <v>181</v>
      </c>
      <c r="D11" s="128">
        <v>328</v>
      </c>
      <c r="E11" s="181">
        <v>637</v>
      </c>
      <c r="F11" s="181">
        <v>719</v>
      </c>
    </row>
    <row r="12" spans="1:6" ht="39.950000000000003" customHeight="1" x14ac:dyDescent="0.15">
      <c r="A12" s="229" t="s">
        <v>412</v>
      </c>
      <c r="B12" s="128">
        <v>647</v>
      </c>
      <c r="C12" s="128">
        <v>2190</v>
      </c>
      <c r="D12" s="128">
        <v>4258</v>
      </c>
      <c r="E12" s="181">
        <v>6676</v>
      </c>
      <c r="F12" s="181">
        <v>7313</v>
      </c>
    </row>
    <row r="13" spans="1:6" ht="39.950000000000003" customHeight="1" x14ac:dyDescent="0.15">
      <c r="A13" s="229" t="s">
        <v>413</v>
      </c>
      <c r="B13" s="128">
        <v>180</v>
      </c>
      <c r="C13" s="128">
        <v>427</v>
      </c>
      <c r="D13" s="128">
        <v>762</v>
      </c>
      <c r="E13" s="181">
        <v>1106</v>
      </c>
      <c r="F13" s="181">
        <v>1216</v>
      </c>
    </row>
    <row r="14" spans="1:6" ht="39.950000000000003" customHeight="1" x14ac:dyDescent="0.15">
      <c r="A14" s="229" t="s">
        <v>304</v>
      </c>
      <c r="B14" s="128">
        <v>1642</v>
      </c>
      <c r="C14" s="128">
        <v>4775</v>
      </c>
      <c r="D14" s="128">
        <v>8729</v>
      </c>
      <c r="E14" s="181">
        <v>14639</v>
      </c>
      <c r="F14" s="181">
        <v>15608</v>
      </c>
    </row>
    <row r="15" spans="1:6" ht="39.950000000000003" customHeight="1" x14ac:dyDescent="0.15">
      <c r="A15" s="229" t="s">
        <v>302</v>
      </c>
      <c r="B15" s="128">
        <v>2954</v>
      </c>
      <c r="C15" s="128">
        <v>7111</v>
      </c>
      <c r="D15" s="128">
        <v>13152</v>
      </c>
      <c r="E15" s="181">
        <v>22534</v>
      </c>
      <c r="F15" s="181">
        <v>24288</v>
      </c>
    </row>
    <row r="16" spans="1:6" ht="39.950000000000003" customHeight="1" x14ac:dyDescent="0.15">
      <c r="A16" s="229" t="s">
        <v>306</v>
      </c>
      <c r="B16" s="128">
        <v>32</v>
      </c>
      <c r="C16" s="128">
        <v>118</v>
      </c>
      <c r="D16" s="128">
        <v>235</v>
      </c>
      <c r="E16" s="181">
        <v>337</v>
      </c>
      <c r="F16" s="181">
        <v>347</v>
      </c>
    </row>
    <row r="17" spans="1:6" ht="39.950000000000003" customHeight="1" x14ac:dyDescent="0.15">
      <c r="A17" s="229" t="s">
        <v>298</v>
      </c>
      <c r="B17" s="128">
        <v>9169</v>
      </c>
      <c r="C17" s="128">
        <v>25579</v>
      </c>
      <c r="D17" s="128">
        <v>48258</v>
      </c>
      <c r="E17" s="181">
        <v>83681</v>
      </c>
      <c r="F17" s="181">
        <v>88973</v>
      </c>
    </row>
    <row r="18" spans="1:6" ht="39.950000000000003" customHeight="1" x14ac:dyDescent="0.15">
      <c r="A18" s="229" t="s">
        <v>300</v>
      </c>
      <c r="B18" s="128">
        <v>7998</v>
      </c>
      <c r="C18" s="128">
        <v>23017</v>
      </c>
      <c r="D18" s="128">
        <v>42655</v>
      </c>
      <c r="E18" s="181">
        <v>71188</v>
      </c>
      <c r="F18" s="181">
        <v>75677</v>
      </c>
    </row>
    <row r="19" spans="1:6" ht="39.950000000000003" customHeight="1" x14ac:dyDescent="0.15">
      <c r="A19" s="229" t="s">
        <v>358</v>
      </c>
      <c r="B19" s="128">
        <v>0</v>
      </c>
      <c r="C19" s="128">
        <v>4</v>
      </c>
      <c r="D19" s="128">
        <v>4</v>
      </c>
      <c r="E19" s="181">
        <v>12</v>
      </c>
      <c r="F19" s="181">
        <v>15</v>
      </c>
    </row>
    <row r="20" spans="1:6" ht="39.950000000000003" customHeight="1" x14ac:dyDescent="0.15">
      <c r="A20" s="230"/>
      <c r="B20" s="231">
        <f t="shared" ref="B20:F20" si="0">SUM(B7:B19)</f>
        <v>24661</v>
      </c>
      <c r="C20" s="232">
        <f t="shared" si="0"/>
        <v>68198</v>
      </c>
      <c r="D20" s="232">
        <f t="shared" si="0"/>
        <v>126854</v>
      </c>
      <c r="E20" s="232">
        <f t="shared" si="0"/>
        <v>215206</v>
      </c>
      <c r="F20" s="232">
        <f t="shared" si="0"/>
        <v>230023</v>
      </c>
    </row>
  </sheetData>
  <sheetProtection algorithmName="SHA-512" hashValue="WQ5hd66p84ItBEiFIA7BTR1E0c99CQ8jqx+dXEMivrD95wY8woiLtOYR6+ixNoZbI55jEXFc8q8lItwel1Z4jw==" saltValue="JHiFcVnMvUnikqfAbgOa1w==" spinCount="100000" sheet="1" objects="1" scenarios="1"/>
  <mergeCells count="8">
    <mergeCell ref="F5:F6"/>
    <mergeCell ref="B4:F4"/>
    <mergeCell ref="A1:D2"/>
    <mergeCell ref="D5:D6"/>
    <mergeCell ref="E5:E6"/>
    <mergeCell ref="A4:A6"/>
    <mergeCell ref="B5:B6"/>
    <mergeCell ref="C5:C6"/>
  </mergeCells>
  <printOptions horizontalCentered="1"/>
  <pageMargins left="0.43307086614173229" right="0.43307086614173229" top="1.1100000000000001" bottom="0.74803149606299213" header="0.31496062992125984" footer="0.31496062992125984"/>
  <pageSetup paperSize="9" scale="91" orientation="portrait" r:id="rId1"/>
  <headerFooter>
    <oddFooter>&amp;R&amp;8Pág. &amp;P /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7" t="s">
        <v>638</v>
      </c>
    </row>
  </sheetData>
  <sheetProtection algorithmName="SHA-512" hashValue="5NTRMTrgGK3obbsQug7iIoWUeDLZ8cV7s6w5HKUKe4ewO/d0zppEYfehTcEAyyFRssazIxot8EL6Ehm2u/thIQ==" saltValue="pIlR8Ik8hm5tZ9mlkYJuFA==" spinCount="100000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>
    <pageSetUpPr fitToPage="1"/>
  </sheetPr>
  <dimension ref="A1:F20"/>
  <sheetViews>
    <sheetView showGridLines="0" workbookViewId="0">
      <pane ySplit="6" topLeftCell="A7" activePane="bottomLeft" state="frozen"/>
      <selection pane="bottomLeft" activeCell="D21" sqref="D21"/>
    </sheetView>
  </sheetViews>
  <sheetFormatPr defaultRowHeight="12.75" x14ac:dyDescent="0.2"/>
  <cols>
    <col min="1" max="1" width="40.625" style="1" customWidth="1"/>
    <col min="2" max="5" width="12.625" style="1" customWidth="1"/>
    <col min="6" max="6" width="19.25" style="1" customWidth="1"/>
    <col min="7" max="16384" width="9" style="1"/>
  </cols>
  <sheetData>
    <row r="1" spans="1:6" ht="12.75" customHeight="1" x14ac:dyDescent="0.2">
      <c r="A1" s="435" t="s">
        <v>639</v>
      </c>
      <c r="B1" s="435"/>
      <c r="C1" s="435"/>
      <c r="D1" s="435"/>
      <c r="E1" s="435"/>
      <c r="F1" s="435"/>
    </row>
    <row r="2" spans="1:6" x14ac:dyDescent="0.2">
      <c r="A2" s="169"/>
      <c r="B2" s="169"/>
      <c r="C2" s="169"/>
      <c r="D2" s="169"/>
      <c r="E2" s="169"/>
      <c r="F2" s="169"/>
    </row>
    <row r="3" spans="1:6" x14ac:dyDescent="0.2">
      <c r="A3" s="228"/>
      <c r="B3" s="228"/>
      <c r="C3" s="228"/>
      <c r="D3" s="26"/>
      <c r="E3" s="26"/>
      <c r="F3" s="26"/>
    </row>
    <row r="4" spans="1:6" x14ac:dyDescent="0.2">
      <c r="A4" s="481" t="s">
        <v>289</v>
      </c>
      <c r="B4" s="482" t="s">
        <v>359</v>
      </c>
      <c r="C4" s="483"/>
      <c r="D4" s="483"/>
      <c r="E4" s="483"/>
      <c r="F4" s="483"/>
    </row>
    <row r="5" spans="1:6" x14ac:dyDescent="0.2">
      <c r="A5" s="481"/>
      <c r="B5" s="484">
        <v>2021</v>
      </c>
      <c r="C5" s="485"/>
      <c r="D5" s="484">
        <v>2020</v>
      </c>
      <c r="E5" s="485"/>
      <c r="F5" s="484" t="s">
        <v>360</v>
      </c>
    </row>
    <row r="6" spans="1:6" x14ac:dyDescent="0.2">
      <c r="A6" s="481"/>
      <c r="B6" s="233" t="s">
        <v>226</v>
      </c>
      <c r="C6" s="233" t="s">
        <v>286</v>
      </c>
      <c r="D6" s="233" t="s">
        <v>226</v>
      </c>
      <c r="E6" s="233" t="s">
        <v>286</v>
      </c>
      <c r="F6" s="479"/>
    </row>
    <row r="7" spans="1:6" ht="39.950000000000003" customHeight="1" x14ac:dyDescent="0.2">
      <c r="A7" s="229" t="s">
        <v>353</v>
      </c>
      <c r="B7" s="234">
        <f>+QUADRO15!F7</f>
        <v>7402</v>
      </c>
      <c r="C7" s="235">
        <f>+B7/$B$20</f>
        <v>3.2179390756576519E-2</v>
      </c>
      <c r="D7" s="234">
        <v>7942</v>
      </c>
      <c r="E7" s="235">
        <f>+D7/$D$20</f>
        <v>4.6800235710076604E-2</v>
      </c>
      <c r="F7" s="236">
        <f>(+B7-D7)/D7</f>
        <v>-6.7992948879375473E-2</v>
      </c>
    </row>
    <row r="8" spans="1:6" ht="39.950000000000003" customHeight="1" x14ac:dyDescent="0.2">
      <c r="A8" s="229" t="s">
        <v>354</v>
      </c>
      <c r="B8" s="234">
        <f>+QUADRO15!F8</f>
        <v>5698</v>
      </c>
      <c r="C8" s="235">
        <f t="shared" ref="C8:C19" si="0">+B8/$B$20</f>
        <v>2.4771435899888273E-2</v>
      </c>
      <c r="D8" s="234">
        <v>2233</v>
      </c>
      <c r="E8" s="235">
        <f t="shared" ref="E8:E19" si="1">+D8/$D$20</f>
        <v>1.3158515026517383E-2</v>
      </c>
      <c r="F8" s="236">
        <f t="shared" ref="F8:F20" si="2">(+B8-D8)/D8</f>
        <v>1.5517241379310345</v>
      </c>
    </row>
    <row r="9" spans="1:6" ht="39.950000000000003" customHeight="1" x14ac:dyDescent="0.2">
      <c r="A9" s="229" t="s">
        <v>355</v>
      </c>
      <c r="B9" s="234">
        <f>+QUADRO15!F9</f>
        <v>2014</v>
      </c>
      <c r="C9" s="235">
        <f t="shared" si="0"/>
        <v>8.7556461745129828E-3</v>
      </c>
      <c r="D9" s="234">
        <v>1059</v>
      </c>
      <c r="E9" s="235">
        <f t="shared" si="1"/>
        <v>6.2404242781378908E-3</v>
      </c>
      <c r="F9" s="236">
        <f t="shared" si="2"/>
        <v>0.90179414542020775</v>
      </c>
    </row>
    <row r="10" spans="1:6" ht="39.950000000000003" customHeight="1" x14ac:dyDescent="0.2">
      <c r="A10" s="229" t="s">
        <v>356</v>
      </c>
      <c r="B10" s="234">
        <f>+QUADRO15!F10</f>
        <v>753</v>
      </c>
      <c r="C10" s="235">
        <f t="shared" si="0"/>
        <v>3.2735856849097698E-3</v>
      </c>
      <c r="D10" s="234">
        <v>656</v>
      </c>
      <c r="E10" s="235">
        <f t="shared" si="1"/>
        <v>3.8656452563347083E-3</v>
      </c>
      <c r="F10" s="236">
        <f t="shared" si="2"/>
        <v>0.14786585365853658</v>
      </c>
    </row>
    <row r="11" spans="1:6" ht="39.950000000000003" customHeight="1" x14ac:dyDescent="0.2">
      <c r="A11" s="229" t="s">
        <v>357</v>
      </c>
      <c r="B11" s="234">
        <f>+QUADRO15!F11</f>
        <v>719</v>
      </c>
      <c r="C11" s="235">
        <f t="shared" si="0"/>
        <v>3.1257743790838307E-3</v>
      </c>
      <c r="D11" s="234">
        <v>387</v>
      </c>
      <c r="E11" s="235">
        <f t="shared" si="1"/>
        <v>2.2804949911608722E-3</v>
      </c>
      <c r="F11" s="236">
        <f t="shared" si="2"/>
        <v>0.8578811369509044</v>
      </c>
    </row>
    <row r="12" spans="1:6" ht="39.950000000000003" customHeight="1" x14ac:dyDescent="0.2">
      <c r="A12" s="229" t="s">
        <v>412</v>
      </c>
      <c r="B12" s="234">
        <f>+QUADRO15!F12</f>
        <v>7313</v>
      </c>
      <c r="C12" s="235">
        <f t="shared" si="0"/>
        <v>3.179247292662038E-2</v>
      </c>
      <c r="D12" s="234">
        <v>4423</v>
      </c>
      <c r="E12" s="235">
        <f t="shared" si="1"/>
        <v>2.606364172068356E-2</v>
      </c>
      <c r="F12" s="236">
        <f t="shared" si="2"/>
        <v>0.65340266787248469</v>
      </c>
    </row>
    <row r="13" spans="1:6" ht="39.950000000000003" customHeight="1" x14ac:dyDescent="0.2">
      <c r="A13" s="229" t="s">
        <v>414</v>
      </c>
      <c r="B13" s="234">
        <f>+QUADRO15!F13</f>
        <v>1216</v>
      </c>
      <c r="C13" s="235">
        <f t="shared" si="0"/>
        <v>5.2864278789512354E-3</v>
      </c>
      <c r="D13" s="234">
        <v>1190</v>
      </c>
      <c r="E13" s="235">
        <f t="shared" si="1"/>
        <v>7.0123747790218028E-3</v>
      </c>
      <c r="F13" s="236">
        <f t="shared" si="2"/>
        <v>2.1848739495798318E-2</v>
      </c>
    </row>
    <row r="14" spans="1:6" ht="39.950000000000003" customHeight="1" x14ac:dyDescent="0.2">
      <c r="A14" s="229" t="s">
        <v>304</v>
      </c>
      <c r="B14" s="234">
        <f>+QUADRO15!F14</f>
        <v>15608</v>
      </c>
      <c r="C14" s="235">
        <f t="shared" si="0"/>
        <v>6.7854084156801706E-2</v>
      </c>
      <c r="D14" s="234">
        <v>10887</v>
      </c>
      <c r="E14" s="235">
        <f t="shared" si="1"/>
        <v>6.4154390100176789E-2</v>
      </c>
      <c r="F14" s="236">
        <f t="shared" si="2"/>
        <v>0.4336364471387894</v>
      </c>
    </row>
    <row r="15" spans="1:6" ht="39.950000000000003" customHeight="1" x14ac:dyDescent="0.2">
      <c r="A15" s="229" t="s">
        <v>302</v>
      </c>
      <c r="B15" s="234">
        <f>+QUADRO15!F15</f>
        <v>24288</v>
      </c>
      <c r="C15" s="235">
        <f t="shared" si="0"/>
        <v>0.10558944105589441</v>
      </c>
      <c r="D15" s="234">
        <v>20100</v>
      </c>
      <c r="E15" s="235">
        <f t="shared" si="1"/>
        <v>0.11844431349440189</v>
      </c>
      <c r="F15" s="236">
        <f t="shared" si="2"/>
        <v>0.20835820895522389</v>
      </c>
    </row>
    <row r="16" spans="1:6" ht="39.950000000000003" customHeight="1" x14ac:dyDescent="0.2">
      <c r="A16" s="229" t="s">
        <v>306</v>
      </c>
      <c r="B16" s="234">
        <f>+QUADRO15!F16</f>
        <v>347</v>
      </c>
      <c r="C16" s="235">
        <f t="shared" si="0"/>
        <v>1.5085447976941437E-3</v>
      </c>
      <c r="D16" s="234">
        <v>573</v>
      </c>
      <c r="E16" s="235">
        <f t="shared" si="1"/>
        <v>3.3765468473777255E-3</v>
      </c>
      <c r="F16" s="236">
        <f t="shared" si="2"/>
        <v>-0.39441535776614312</v>
      </c>
    </row>
    <row r="17" spans="1:6" ht="39.950000000000003" customHeight="1" x14ac:dyDescent="0.2">
      <c r="A17" s="229" t="s">
        <v>298</v>
      </c>
      <c r="B17" s="234">
        <f>+QUADRO15!F17</f>
        <v>88973</v>
      </c>
      <c r="C17" s="235">
        <f t="shared" si="0"/>
        <v>0.38680045038974364</v>
      </c>
      <c r="D17" s="234">
        <v>59220</v>
      </c>
      <c r="E17" s="235">
        <f t="shared" si="1"/>
        <v>0.34896876841484975</v>
      </c>
      <c r="F17" s="236">
        <f t="shared" si="2"/>
        <v>0.50241472475515025</v>
      </c>
    </row>
    <row r="18" spans="1:6" ht="39.950000000000003" customHeight="1" x14ac:dyDescent="0.2">
      <c r="A18" s="229" t="s">
        <v>300</v>
      </c>
      <c r="B18" s="234">
        <f>+QUADRO15!F18</f>
        <v>75677</v>
      </c>
      <c r="C18" s="235">
        <f t="shared" si="0"/>
        <v>0.32899753502910578</v>
      </c>
      <c r="D18" s="234">
        <v>61015</v>
      </c>
      <c r="E18" s="235">
        <f t="shared" si="1"/>
        <v>0.35954625810253388</v>
      </c>
      <c r="F18" s="236">
        <f t="shared" si="2"/>
        <v>0.24030156518888798</v>
      </c>
    </row>
    <row r="19" spans="1:6" ht="39.950000000000003" customHeight="1" x14ac:dyDescent="0.2">
      <c r="A19" s="229" t="s">
        <v>358</v>
      </c>
      <c r="B19" s="234">
        <f>+QUADRO15!F19</f>
        <v>15</v>
      </c>
      <c r="C19" s="235">
        <f t="shared" si="0"/>
        <v>6.521087021732609E-5</v>
      </c>
      <c r="D19" s="234">
        <v>15</v>
      </c>
      <c r="E19" s="235">
        <f t="shared" si="1"/>
        <v>8.839127872716559E-5</v>
      </c>
      <c r="F19" s="236">
        <f t="shared" si="2"/>
        <v>0</v>
      </c>
    </row>
    <row r="20" spans="1:6" ht="39.950000000000003" customHeight="1" x14ac:dyDescent="0.2">
      <c r="A20" s="230"/>
      <c r="B20" s="231">
        <f>+QUADRO15!F20</f>
        <v>230023</v>
      </c>
      <c r="C20" s="237">
        <f>SUM(C7:C19)</f>
        <v>1</v>
      </c>
      <c r="D20" s="232">
        <f>SUM(D7:D19)</f>
        <v>169700</v>
      </c>
      <c r="E20" s="238">
        <f>SUM(E7:E19)</f>
        <v>1</v>
      </c>
      <c r="F20" s="239">
        <f t="shared" si="2"/>
        <v>0.35546847377725399</v>
      </c>
    </row>
  </sheetData>
  <sheetProtection algorithmName="SHA-512" hashValue="cCG+XuEbaZ0rqVXVxHTrGenMfo4NVf6NlOV6NOEhLKOa2xlzqh+eqL3aNmV6PzJ+5CM9zlVeI2HcuU30cvW9tQ==" saltValue="Mf9P2WFi8ulfWqz7g/HyPA==" spinCount="100000" sheet="1" objects="1" scenarios="1"/>
  <mergeCells count="6">
    <mergeCell ref="A1:F1"/>
    <mergeCell ref="A4:A6"/>
    <mergeCell ref="B4:F4"/>
    <mergeCell ref="F5:F6"/>
    <mergeCell ref="B5:C5"/>
    <mergeCell ref="D5:E5"/>
  </mergeCells>
  <printOptions horizontalCentered="1"/>
  <pageMargins left="0.43307086614173229" right="0.43307086614173229" top="1.21" bottom="0.74803149606299213" header="0.31496062992125984" footer="0.31496062992125984"/>
  <pageSetup paperSize="9" scale="79" orientation="portrait" r:id="rId1"/>
  <headerFooter>
    <oddFooter>&amp;R&amp;8Pág. &amp;P / 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>
    <pageSetUpPr fitToPage="1"/>
  </sheetPr>
  <dimension ref="A1:AA6"/>
  <sheetViews>
    <sheetView showGridLines="0" workbookViewId="0">
      <selection sqref="A1:E2"/>
    </sheetView>
  </sheetViews>
  <sheetFormatPr defaultRowHeight="12.75" x14ac:dyDescent="0.2"/>
  <cols>
    <col min="1" max="1" width="9.375" style="1" bestFit="1" customWidth="1"/>
    <col min="2" max="7" width="25.625" style="1" bestFit="1" customWidth="1"/>
    <col min="8" max="16384" width="9" style="1"/>
  </cols>
  <sheetData>
    <row r="1" spans="1:27" ht="12.75" customHeight="1" x14ac:dyDescent="0.2">
      <c r="A1" s="435" t="s">
        <v>640</v>
      </c>
      <c r="B1" s="435"/>
      <c r="C1" s="435"/>
      <c r="D1" s="435"/>
      <c r="E1" s="435"/>
      <c r="AA1" s="107" t="s">
        <v>641</v>
      </c>
    </row>
    <row r="2" spans="1:27" x14ac:dyDescent="0.2">
      <c r="A2" s="435"/>
      <c r="B2" s="435"/>
      <c r="C2" s="435"/>
      <c r="D2" s="435"/>
      <c r="E2" s="435"/>
    </row>
    <row r="4" spans="1:27" x14ac:dyDescent="0.2">
      <c r="A4" s="240" t="s">
        <v>361</v>
      </c>
      <c r="B4" s="363" t="s">
        <v>666</v>
      </c>
      <c r="C4" s="363" t="s">
        <v>667</v>
      </c>
      <c r="D4" s="363" t="s">
        <v>668</v>
      </c>
      <c r="E4" s="363" t="s">
        <v>669</v>
      </c>
      <c r="F4" s="366" t="s">
        <v>671</v>
      </c>
      <c r="G4" s="366" t="s">
        <v>670</v>
      </c>
    </row>
    <row r="5" spans="1:27" ht="20.100000000000001" customHeight="1" x14ac:dyDescent="0.2">
      <c r="A5" s="241" t="s">
        <v>566</v>
      </c>
      <c r="B5" s="364">
        <v>13234</v>
      </c>
      <c r="C5" s="364">
        <v>36676</v>
      </c>
      <c r="D5" s="364">
        <v>49332</v>
      </c>
      <c r="E5" s="364">
        <v>77778</v>
      </c>
      <c r="F5" s="367">
        <v>109364</v>
      </c>
      <c r="G5" s="367">
        <v>115423</v>
      </c>
    </row>
    <row r="6" spans="1:27" ht="20.100000000000001" customHeight="1" x14ac:dyDescent="0.2">
      <c r="A6" s="241" t="s">
        <v>665</v>
      </c>
      <c r="B6" s="365">
        <v>17906</v>
      </c>
      <c r="C6" s="365">
        <v>48550</v>
      </c>
      <c r="D6" s="365">
        <v>88432</v>
      </c>
      <c r="E6" s="365">
        <v>144700</v>
      </c>
      <c r="F6" s="368">
        <v>155605</v>
      </c>
      <c r="G6" s="234"/>
    </row>
  </sheetData>
  <sheetProtection algorithmName="SHA-512" hashValue="CKG1mYX1+A88M7hxolx8L320cgVw/LvT/ROM1haAKOC1lxi3Emk+31oK2gCD+5Fys03GBUezqFtVSorQj6KfFA==" saltValue="ylOtKdHG/6G8f64ROvzucQ==" spinCount="100000" sheet="1" objects="1" scenarios="1"/>
  <mergeCells count="1">
    <mergeCell ref="A1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>
    <oddFooter>&amp;R&amp;8Pág. &amp;P /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>
    <pageSetUpPr fitToPage="1"/>
  </sheetPr>
  <dimension ref="A1:O2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9" style="1"/>
    <col min="2" max="2" width="20.375" style="1" bestFit="1" customWidth="1"/>
    <col min="3" max="15" width="12.625" style="1" customWidth="1"/>
    <col min="16" max="16384" width="9" style="1"/>
  </cols>
  <sheetData>
    <row r="1" spans="1:15" ht="15" customHeight="1" x14ac:dyDescent="0.2">
      <c r="A1" s="435" t="s">
        <v>642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15" ht="15" x14ac:dyDescent="0.25">
      <c r="A2" s="169"/>
      <c r="B2" s="169"/>
      <c r="C2" s="169"/>
      <c r="D2" s="169"/>
      <c r="E2" s="16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t="15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20.100000000000001" customHeight="1" x14ac:dyDescent="0.2">
      <c r="A4" s="499" t="s">
        <v>362</v>
      </c>
      <c r="B4" s="500"/>
      <c r="C4" s="502" t="s">
        <v>363</v>
      </c>
      <c r="D4" s="495" t="s">
        <v>364</v>
      </c>
      <c r="E4" s="495" t="s">
        <v>365</v>
      </c>
      <c r="F4" s="495" t="s">
        <v>366</v>
      </c>
      <c r="G4" s="495" t="s">
        <v>367</v>
      </c>
      <c r="H4" s="495" t="s">
        <v>368</v>
      </c>
      <c r="I4" s="495" t="s">
        <v>369</v>
      </c>
      <c r="J4" s="495"/>
      <c r="K4" s="495"/>
      <c r="L4" s="487" t="s">
        <v>554</v>
      </c>
      <c r="M4" s="495" t="s">
        <v>370</v>
      </c>
      <c r="N4" s="495" t="s">
        <v>371</v>
      </c>
      <c r="O4" s="497" t="s">
        <v>372</v>
      </c>
    </row>
    <row r="5" spans="1:15" ht="20.100000000000001" customHeight="1" x14ac:dyDescent="0.2">
      <c r="A5" s="501"/>
      <c r="B5" s="500"/>
      <c r="C5" s="503"/>
      <c r="D5" s="496"/>
      <c r="E5" s="496"/>
      <c r="F5" s="496"/>
      <c r="G5" s="496"/>
      <c r="H5" s="496"/>
      <c r="I5" s="243" t="s">
        <v>373</v>
      </c>
      <c r="J5" s="243" t="s">
        <v>374</v>
      </c>
      <c r="K5" s="243" t="s">
        <v>375</v>
      </c>
      <c r="L5" s="487"/>
      <c r="M5" s="496"/>
      <c r="N5" s="496"/>
      <c r="O5" s="498"/>
    </row>
    <row r="6" spans="1:15" s="245" customFormat="1" ht="20.100000000000001" customHeight="1" x14ac:dyDescent="0.15">
      <c r="A6" s="486" t="s">
        <v>376</v>
      </c>
      <c r="B6" s="244" t="s">
        <v>377</v>
      </c>
      <c r="C6" s="234">
        <v>2089</v>
      </c>
      <c r="D6" s="234">
        <v>3767</v>
      </c>
      <c r="E6" s="234">
        <v>2981</v>
      </c>
      <c r="F6" s="234">
        <v>320</v>
      </c>
      <c r="G6" s="234">
        <v>1164</v>
      </c>
      <c r="H6" s="234">
        <v>1739</v>
      </c>
      <c r="I6" s="234">
        <v>1064</v>
      </c>
      <c r="J6" s="234">
        <v>2717</v>
      </c>
      <c r="K6" s="234">
        <v>3637</v>
      </c>
      <c r="L6" s="234">
        <v>113</v>
      </c>
      <c r="M6" s="234">
        <v>15810</v>
      </c>
      <c r="N6" s="234">
        <v>8190</v>
      </c>
      <c r="O6" s="242">
        <v>2830</v>
      </c>
    </row>
    <row r="7" spans="1:15" s="245" customFormat="1" ht="20.100000000000001" customHeight="1" x14ac:dyDescent="0.15">
      <c r="A7" s="486"/>
      <c r="B7" s="244" t="s">
        <v>378</v>
      </c>
      <c r="C7" s="234">
        <v>2215</v>
      </c>
      <c r="D7" s="234">
        <v>3957</v>
      </c>
      <c r="E7" s="234">
        <v>3298</v>
      </c>
      <c r="F7" s="234">
        <v>257</v>
      </c>
      <c r="G7" s="234">
        <v>1326</v>
      </c>
      <c r="H7" s="234">
        <v>3425</v>
      </c>
      <c r="I7" s="234">
        <v>151</v>
      </c>
      <c r="J7" s="234">
        <v>6444</v>
      </c>
      <c r="K7" s="234">
        <v>6541</v>
      </c>
      <c r="L7" s="234">
        <v>1829</v>
      </c>
      <c r="M7" s="234">
        <v>22848</v>
      </c>
      <c r="N7" s="234">
        <v>11190</v>
      </c>
      <c r="O7" s="242">
        <v>3700</v>
      </c>
    </row>
    <row r="8" spans="1:15" s="245" customFormat="1" ht="20.100000000000001" customHeight="1" x14ac:dyDescent="0.15">
      <c r="A8" s="486"/>
      <c r="B8" s="244" t="s">
        <v>379</v>
      </c>
      <c r="C8" s="234">
        <v>642</v>
      </c>
      <c r="D8" s="234">
        <v>1696</v>
      </c>
      <c r="E8" s="234">
        <v>1233</v>
      </c>
      <c r="F8" s="234">
        <v>102</v>
      </c>
      <c r="G8" s="234">
        <v>544</v>
      </c>
      <c r="H8" s="234">
        <v>908</v>
      </c>
      <c r="I8" s="234">
        <v>30</v>
      </c>
      <c r="J8" s="234">
        <v>1587</v>
      </c>
      <c r="K8" s="234">
        <v>1615</v>
      </c>
      <c r="L8" s="234">
        <v>103</v>
      </c>
      <c r="M8" s="234">
        <v>6843</v>
      </c>
      <c r="N8" s="234">
        <v>3578</v>
      </c>
      <c r="O8" s="242">
        <v>1166</v>
      </c>
    </row>
    <row r="9" spans="1:15" s="245" customFormat="1" ht="20.100000000000001" customHeight="1" x14ac:dyDescent="0.15">
      <c r="A9" s="486"/>
      <c r="B9" s="244" t="s">
        <v>380</v>
      </c>
      <c r="C9" s="234">
        <v>865</v>
      </c>
      <c r="D9" s="234">
        <v>872</v>
      </c>
      <c r="E9" s="234">
        <v>808</v>
      </c>
      <c r="F9" s="234">
        <v>52</v>
      </c>
      <c r="G9" s="234">
        <v>107</v>
      </c>
      <c r="H9" s="234">
        <v>258</v>
      </c>
      <c r="I9" s="234">
        <v>12</v>
      </c>
      <c r="J9" s="234">
        <v>670</v>
      </c>
      <c r="K9" s="234">
        <v>678</v>
      </c>
      <c r="L9" s="234">
        <v>195</v>
      </c>
      <c r="M9" s="234">
        <v>3835</v>
      </c>
      <c r="N9" s="234">
        <v>2166</v>
      </c>
      <c r="O9" s="242">
        <v>423</v>
      </c>
    </row>
    <row r="10" spans="1:15" s="245" customFormat="1" ht="20.100000000000001" customHeight="1" x14ac:dyDescent="0.15">
      <c r="A10" s="486"/>
      <c r="B10" s="299" t="s">
        <v>381</v>
      </c>
      <c r="C10" s="300">
        <v>590</v>
      </c>
      <c r="D10" s="300">
        <v>555</v>
      </c>
      <c r="E10" s="300">
        <v>591</v>
      </c>
      <c r="F10" s="300">
        <v>39</v>
      </c>
      <c r="G10" s="300">
        <v>285</v>
      </c>
      <c r="H10" s="300">
        <v>319</v>
      </c>
      <c r="I10" s="300">
        <v>0</v>
      </c>
      <c r="J10" s="300">
        <v>867</v>
      </c>
      <c r="K10" s="300">
        <v>867</v>
      </c>
      <c r="L10" s="300">
        <v>89</v>
      </c>
      <c r="M10" s="300">
        <v>3335</v>
      </c>
      <c r="N10" s="300">
        <v>1426</v>
      </c>
      <c r="O10" s="301">
        <v>377</v>
      </c>
    </row>
    <row r="11" spans="1:15" s="245" customFormat="1" ht="20.100000000000001" customHeight="1" x14ac:dyDescent="0.15">
      <c r="A11" s="488" t="s">
        <v>561</v>
      </c>
      <c r="B11" s="302" t="s">
        <v>412</v>
      </c>
      <c r="C11" s="303">
        <v>3241</v>
      </c>
      <c r="D11" s="303">
        <v>2919</v>
      </c>
      <c r="E11" s="303">
        <v>4290</v>
      </c>
      <c r="F11" s="303">
        <v>671</v>
      </c>
      <c r="G11" s="303">
        <v>830</v>
      </c>
      <c r="H11" s="303">
        <v>3052</v>
      </c>
      <c r="I11" s="303">
        <v>0</v>
      </c>
      <c r="J11" s="303">
        <v>8192</v>
      </c>
      <c r="K11" s="303">
        <v>8192</v>
      </c>
      <c r="L11" s="303">
        <v>2</v>
      </c>
      <c r="M11" s="303">
        <v>23197</v>
      </c>
      <c r="N11" s="303">
        <v>13183</v>
      </c>
      <c r="O11" s="304">
        <v>3224</v>
      </c>
    </row>
    <row r="12" spans="1:15" s="245" customFormat="1" ht="20.100000000000001" customHeight="1" x14ac:dyDescent="0.15">
      <c r="A12" s="489"/>
      <c r="B12" s="246" t="s">
        <v>414</v>
      </c>
      <c r="C12" s="247">
        <v>104</v>
      </c>
      <c r="D12" s="247">
        <v>419</v>
      </c>
      <c r="E12" s="247">
        <v>236</v>
      </c>
      <c r="F12" s="247">
        <v>13</v>
      </c>
      <c r="G12" s="247">
        <v>178</v>
      </c>
      <c r="H12" s="247">
        <v>488</v>
      </c>
      <c r="I12" s="247">
        <v>0</v>
      </c>
      <c r="J12" s="247">
        <v>588</v>
      </c>
      <c r="K12" s="247">
        <v>588</v>
      </c>
      <c r="L12" s="247">
        <v>4</v>
      </c>
      <c r="M12" s="247">
        <v>2030</v>
      </c>
      <c r="N12" s="247">
        <v>1144</v>
      </c>
      <c r="O12" s="248">
        <v>683</v>
      </c>
    </row>
    <row r="13" spans="1:15" s="245" customFormat="1" ht="20.100000000000001" customHeight="1" x14ac:dyDescent="0.15">
      <c r="A13" s="490" t="s">
        <v>382</v>
      </c>
      <c r="B13" s="244" t="s">
        <v>304</v>
      </c>
      <c r="C13" s="234">
        <v>4361</v>
      </c>
      <c r="D13" s="234">
        <v>6228</v>
      </c>
      <c r="E13" s="234">
        <v>6300</v>
      </c>
      <c r="F13" s="234">
        <v>726</v>
      </c>
      <c r="G13" s="234">
        <v>2422</v>
      </c>
      <c r="H13" s="234">
        <v>4972</v>
      </c>
      <c r="I13" s="234">
        <v>10419</v>
      </c>
      <c r="J13" s="234">
        <v>1418</v>
      </c>
      <c r="K13" s="234">
        <v>11391</v>
      </c>
      <c r="L13" s="234">
        <v>3332</v>
      </c>
      <c r="M13" s="234">
        <v>39732</v>
      </c>
      <c r="N13" s="234">
        <v>22204</v>
      </c>
      <c r="O13" s="242">
        <v>6390</v>
      </c>
    </row>
    <row r="14" spans="1:15" s="245" customFormat="1" ht="20.100000000000001" customHeight="1" x14ac:dyDescent="0.15">
      <c r="A14" s="491"/>
      <c r="B14" s="244" t="s">
        <v>302</v>
      </c>
      <c r="C14" s="234">
        <v>9877</v>
      </c>
      <c r="D14" s="234">
        <v>11734</v>
      </c>
      <c r="E14" s="234">
        <v>12917</v>
      </c>
      <c r="F14" s="234">
        <v>1012</v>
      </c>
      <c r="G14" s="234">
        <v>5335</v>
      </c>
      <c r="H14" s="234">
        <v>7052</v>
      </c>
      <c r="I14" s="234">
        <v>17560</v>
      </c>
      <c r="J14" s="234">
        <v>2988</v>
      </c>
      <c r="K14" s="234">
        <v>19147</v>
      </c>
      <c r="L14" s="234">
        <v>7353</v>
      </c>
      <c r="M14" s="234">
        <v>74427</v>
      </c>
      <c r="N14" s="234">
        <v>40804</v>
      </c>
      <c r="O14" s="242">
        <v>9321</v>
      </c>
    </row>
    <row r="15" spans="1:15" s="245" customFormat="1" ht="20.100000000000001" customHeight="1" x14ac:dyDescent="0.15">
      <c r="A15" s="491"/>
      <c r="B15" s="244" t="s">
        <v>306</v>
      </c>
      <c r="C15" s="234">
        <v>158</v>
      </c>
      <c r="D15" s="234">
        <v>323</v>
      </c>
      <c r="E15" s="234">
        <v>293</v>
      </c>
      <c r="F15" s="234">
        <v>1</v>
      </c>
      <c r="G15" s="234">
        <v>67</v>
      </c>
      <c r="H15" s="234">
        <v>105</v>
      </c>
      <c r="I15" s="234">
        <v>336</v>
      </c>
      <c r="J15" s="234">
        <v>34</v>
      </c>
      <c r="K15" s="234">
        <v>361</v>
      </c>
      <c r="L15" s="234">
        <v>395</v>
      </c>
      <c r="M15" s="234">
        <v>1703</v>
      </c>
      <c r="N15" s="234">
        <v>1036</v>
      </c>
      <c r="O15" s="242">
        <v>191</v>
      </c>
    </row>
    <row r="16" spans="1:15" s="245" customFormat="1" ht="20.100000000000001" customHeight="1" x14ac:dyDescent="0.15">
      <c r="A16" s="491"/>
      <c r="B16" s="244" t="s">
        <v>298</v>
      </c>
      <c r="C16" s="234">
        <v>35550</v>
      </c>
      <c r="D16" s="234">
        <v>47307</v>
      </c>
      <c r="E16" s="234">
        <v>41497</v>
      </c>
      <c r="F16" s="234">
        <v>2829</v>
      </c>
      <c r="G16" s="234">
        <v>12438</v>
      </c>
      <c r="H16" s="234">
        <v>22699</v>
      </c>
      <c r="I16" s="234">
        <v>69458</v>
      </c>
      <c r="J16" s="234">
        <v>8578</v>
      </c>
      <c r="K16" s="234">
        <v>71829</v>
      </c>
      <c r="L16" s="234">
        <v>31432</v>
      </c>
      <c r="M16" s="234">
        <v>265581</v>
      </c>
      <c r="N16" s="234">
        <v>150996</v>
      </c>
      <c r="O16" s="242">
        <v>31749</v>
      </c>
    </row>
    <row r="17" spans="1:15" s="245" customFormat="1" ht="20.100000000000001" customHeight="1" x14ac:dyDescent="0.15">
      <c r="A17" s="492"/>
      <c r="B17" s="246" t="s">
        <v>300</v>
      </c>
      <c r="C17" s="247">
        <v>26481</v>
      </c>
      <c r="D17" s="247">
        <v>33146</v>
      </c>
      <c r="E17" s="247">
        <v>33068</v>
      </c>
      <c r="F17" s="247">
        <v>2030</v>
      </c>
      <c r="G17" s="247">
        <v>11992</v>
      </c>
      <c r="H17" s="247">
        <v>23033</v>
      </c>
      <c r="I17" s="247">
        <v>49862</v>
      </c>
      <c r="J17" s="247">
        <v>22119</v>
      </c>
      <c r="K17" s="247">
        <v>62809</v>
      </c>
      <c r="L17" s="247">
        <v>20920</v>
      </c>
      <c r="M17" s="247">
        <v>213479</v>
      </c>
      <c r="N17" s="247">
        <v>118411</v>
      </c>
      <c r="O17" s="248">
        <v>30692</v>
      </c>
    </row>
    <row r="18" spans="1:15" s="245" customFormat="1" ht="20.100000000000001" customHeight="1" x14ac:dyDescent="0.15">
      <c r="A18" s="249"/>
      <c r="B18" s="244" t="s">
        <v>358</v>
      </c>
      <c r="C18" s="234">
        <v>0</v>
      </c>
      <c r="D18" s="234">
        <v>0</v>
      </c>
      <c r="E18" s="234">
        <v>13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13</v>
      </c>
      <c r="N18" s="234">
        <v>13</v>
      </c>
      <c r="O18" s="242">
        <v>1</v>
      </c>
    </row>
    <row r="19" spans="1:15" s="245" customFormat="1" ht="20.100000000000001" customHeight="1" x14ac:dyDescent="0.15">
      <c r="A19" s="493" t="s">
        <v>287</v>
      </c>
      <c r="B19" s="494"/>
      <c r="C19" s="250">
        <v>85630</v>
      </c>
      <c r="D19" s="250">
        <v>112404</v>
      </c>
      <c r="E19" s="250">
        <v>106954</v>
      </c>
      <c r="F19" s="250">
        <v>8048</v>
      </c>
      <c r="G19" s="250">
        <v>36685</v>
      </c>
      <c r="H19" s="250">
        <v>67744</v>
      </c>
      <c r="I19" s="250">
        <v>148413</v>
      </c>
      <c r="J19" s="250">
        <v>56077</v>
      </c>
      <c r="K19" s="250">
        <v>186588</v>
      </c>
      <c r="L19" s="250">
        <v>65686</v>
      </c>
      <c r="M19" s="250">
        <v>672833</v>
      </c>
      <c r="N19" s="250">
        <v>367504</v>
      </c>
      <c r="O19" s="251">
        <v>87374</v>
      </c>
    </row>
    <row r="20" spans="1:15" ht="15" x14ac:dyDescent="0.25">
      <c r="A20" s="252"/>
      <c r="B20" s="252"/>
      <c r="C20" s="253"/>
      <c r="D20" s="253"/>
      <c r="E20" s="253"/>
      <c r="F20" s="253"/>
      <c r="G20" s="253"/>
      <c r="H20" s="253"/>
      <c r="I20" s="253"/>
      <c r="J20" s="253"/>
      <c r="K20" s="109"/>
      <c r="L20" s="109"/>
      <c r="M20" s="109"/>
      <c r="N20" s="109"/>
      <c r="O20" s="109"/>
    </row>
    <row r="21" spans="1:15" ht="15" x14ac:dyDescent="0.25">
      <c r="A21" s="254" t="s">
        <v>383</v>
      </c>
      <c r="B21" s="255"/>
      <c r="K21" s="109"/>
      <c r="L21" s="109"/>
      <c r="M21" s="109"/>
      <c r="N21" s="109"/>
      <c r="O21" s="109"/>
    </row>
    <row r="22" spans="1:15" ht="15" x14ac:dyDescent="0.25">
      <c r="A22" s="252" t="s">
        <v>384</v>
      </c>
      <c r="B22" s="255"/>
      <c r="C22" s="106"/>
      <c r="D22" s="106"/>
      <c r="E22" s="106"/>
      <c r="F22" s="106"/>
      <c r="G22" s="106"/>
      <c r="H22" s="106"/>
      <c r="I22" s="106"/>
      <c r="J22" s="106"/>
      <c r="K22" s="109"/>
      <c r="L22" s="109"/>
      <c r="M22" s="109"/>
      <c r="N22" s="122"/>
      <c r="O22" s="255"/>
    </row>
  </sheetData>
  <sheetProtection algorithmName="SHA-512" hashValue="M0J/puKxucaWw0siCG0FCrY09SMe46Xf8zX532HXX3I1uU+d+a5pOeYX+zjTrLZGANPz5Kn3clFsM0lzDEcZmQ==" saltValue="RCAN5B/uEBsjKKOjNVHv4g==" spinCount="100000" sheet="1" objects="1" scenarios="1"/>
  <mergeCells count="17">
    <mergeCell ref="A1:O1"/>
    <mergeCell ref="H4:H5"/>
    <mergeCell ref="I4:K4"/>
    <mergeCell ref="M4:M5"/>
    <mergeCell ref="N4:N5"/>
    <mergeCell ref="O4:O5"/>
    <mergeCell ref="A4:B5"/>
    <mergeCell ref="C4:C5"/>
    <mergeCell ref="D4:D5"/>
    <mergeCell ref="E4:E5"/>
    <mergeCell ref="F4:F5"/>
    <mergeCell ref="G4:G5"/>
    <mergeCell ref="A6:A10"/>
    <mergeCell ref="L4:L5"/>
    <mergeCell ref="A11:A12"/>
    <mergeCell ref="A13:A17"/>
    <mergeCell ref="A19:B19"/>
  </mergeCells>
  <printOptions horizontalCentered="1"/>
  <pageMargins left="0" right="0" top="1.08" bottom="0.74803149606299213" header="0.31496062992125984" footer="0.31496062992125984"/>
  <pageSetup paperSize="9" scale="72" orientation="landscape" r:id="rId1"/>
  <headerFooter>
    <oddFooter>&amp;R&amp;8Pág. &amp;P /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pageSetUpPr fitToPage="1"/>
  </sheetPr>
  <dimension ref="A1:G13"/>
  <sheetViews>
    <sheetView showGridLines="0" workbookViewId="0">
      <selection sqref="A1:F2"/>
    </sheetView>
  </sheetViews>
  <sheetFormatPr defaultRowHeight="12.75" x14ac:dyDescent="0.2"/>
  <cols>
    <col min="1" max="1" width="10.625" style="1" customWidth="1"/>
    <col min="2" max="2" width="15.25" style="1" customWidth="1"/>
    <col min="3" max="3" width="9" style="1"/>
    <col min="4" max="4" width="10" style="1" bestFit="1" customWidth="1"/>
    <col min="5" max="6" width="9.75" style="1" bestFit="1" customWidth="1"/>
    <col min="7" max="16384" width="9" style="1"/>
  </cols>
  <sheetData>
    <row r="1" spans="1:7" ht="15" customHeight="1" x14ac:dyDescent="0.2">
      <c r="A1" s="435" t="s">
        <v>643</v>
      </c>
      <c r="B1" s="435"/>
      <c r="C1" s="435"/>
      <c r="D1" s="435"/>
      <c r="E1" s="435"/>
      <c r="F1" s="435"/>
    </row>
    <row r="2" spans="1:7" ht="15" customHeight="1" x14ac:dyDescent="0.2">
      <c r="A2" s="435"/>
      <c r="B2" s="435"/>
      <c r="C2" s="435"/>
      <c r="D2" s="435"/>
      <c r="E2" s="435"/>
      <c r="F2" s="435"/>
    </row>
    <row r="3" spans="1:7" ht="15" x14ac:dyDescent="0.25">
      <c r="A3" s="256"/>
      <c r="B3" s="109"/>
      <c r="C3" s="109"/>
      <c r="D3" s="109"/>
      <c r="E3" s="109"/>
      <c r="F3" s="109"/>
    </row>
    <row r="4" spans="1:7" s="245" customFormat="1" ht="20.100000000000001" customHeight="1" x14ac:dyDescent="0.15">
      <c r="A4" s="510" t="s">
        <v>289</v>
      </c>
      <c r="B4" s="511"/>
      <c r="C4" s="511" t="s">
        <v>385</v>
      </c>
      <c r="D4" s="511" t="s">
        <v>528</v>
      </c>
      <c r="E4" s="511" t="s">
        <v>386</v>
      </c>
      <c r="F4" s="504" t="s">
        <v>387</v>
      </c>
      <c r="G4" s="504" t="s">
        <v>388</v>
      </c>
    </row>
    <row r="5" spans="1:7" s="245" customFormat="1" ht="20.100000000000001" customHeight="1" x14ac:dyDescent="0.15">
      <c r="A5" s="510"/>
      <c r="B5" s="511"/>
      <c r="C5" s="512"/>
      <c r="D5" s="512"/>
      <c r="E5" s="512"/>
      <c r="F5" s="505"/>
      <c r="G5" s="505"/>
    </row>
    <row r="6" spans="1:7" s="245" customFormat="1" ht="20.100000000000001" customHeight="1" x14ac:dyDescent="0.15">
      <c r="A6" s="513" t="s">
        <v>353</v>
      </c>
      <c r="B6" s="514"/>
      <c r="C6" s="234">
        <v>897</v>
      </c>
      <c r="D6" s="234">
        <v>3</v>
      </c>
      <c r="E6" s="234">
        <v>819</v>
      </c>
      <c r="F6" s="242">
        <v>3</v>
      </c>
      <c r="G6" s="242">
        <v>75</v>
      </c>
    </row>
    <row r="7" spans="1:7" s="245" customFormat="1" ht="20.100000000000001" customHeight="1" x14ac:dyDescent="0.15">
      <c r="A7" s="508" t="s">
        <v>354</v>
      </c>
      <c r="B7" s="509"/>
      <c r="C7" s="234">
        <v>508</v>
      </c>
      <c r="D7" s="234">
        <v>2</v>
      </c>
      <c r="E7" s="234">
        <v>420</v>
      </c>
      <c r="F7" s="242">
        <v>2</v>
      </c>
      <c r="G7" s="242">
        <v>86</v>
      </c>
    </row>
    <row r="8" spans="1:7" s="245" customFormat="1" ht="20.100000000000001" customHeight="1" x14ac:dyDescent="0.15">
      <c r="A8" s="508" t="s">
        <v>512</v>
      </c>
      <c r="B8" s="509"/>
      <c r="C8" s="234">
        <v>26</v>
      </c>
      <c r="D8" s="234">
        <v>0</v>
      </c>
      <c r="E8" s="234">
        <v>23</v>
      </c>
      <c r="F8" s="242">
        <v>0</v>
      </c>
      <c r="G8" s="242">
        <v>3</v>
      </c>
    </row>
    <row r="9" spans="1:7" s="245" customFormat="1" ht="20.100000000000001" customHeight="1" x14ac:dyDescent="0.15">
      <c r="A9" s="508" t="s">
        <v>356</v>
      </c>
      <c r="B9" s="509"/>
      <c r="C9" s="234">
        <v>145</v>
      </c>
      <c r="D9" s="234">
        <v>2</v>
      </c>
      <c r="E9" s="234">
        <v>137</v>
      </c>
      <c r="F9" s="242">
        <v>2</v>
      </c>
      <c r="G9" s="242">
        <v>6</v>
      </c>
    </row>
    <row r="10" spans="1:7" s="245" customFormat="1" ht="20.100000000000001" customHeight="1" x14ac:dyDescent="0.15">
      <c r="A10" s="508" t="s">
        <v>357</v>
      </c>
      <c r="B10" s="509"/>
      <c r="C10" s="234">
        <v>70</v>
      </c>
      <c r="D10" s="234">
        <v>0</v>
      </c>
      <c r="E10" s="234">
        <v>69</v>
      </c>
      <c r="F10" s="242">
        <v>0</v>
      </c>
      <c r="G10" s="242">
        <v>1</v>
      </c>
    </row>
    <row r="11" spans="1:7" s="245" customFormat="1" ht="20.100000000000001" customHeight="1" x14ac:dyDescent="0.15">
      <c r="A11" s="508" t="s">
        <v>412</v>
      </c>
      <c r="B11" s="509"/>
      <c r="C11" s="234">
        <v>54</v>
      </c>
      <c r="D11" s="234">
        <v>6</v>
      </c>
      <c r="E11" s="234">
        <v>38</v>
      </c>
      <c r="F11" s="242">
        <v>6</v>
      </c>
      <c r="G11" s="242">
        <v>10</v>
      </c>
    </row>
    <row r="12" spans="1:7" s="245" customFormat="1" ht="20.100000000000001" customHeight="1" x14ac:dyDescent="0.15">
      <c r="A12" s="508" t="s">
        <v>414</v>
      </c>
      <c r="B12" s="509"/>
      <c r="C12" s="234">
        <v>507</v>
      </c>
      <c r="D12" s="234">
        <v>4</v>
      </c>
      <c r="E12" s="234">
        <v>466</v>
      </c>
      <c r="F12" s="242">
        <v>4</v>
      </c>
      <c r="G12" s="242">
        <v>37</v>
      </c>
    </row>
    <row r="13" spans="1:7" s="245" customFormat="1" ht="20.100000000000001" customHeight="1" x14ac:dyDescent="0.15">
      <c r="A13" s="506" t="s">
        <v>287</v>
      </c>
      <c r="B13" s="507"/>
      <c r="C13" s="250">
        <v>2207</v>
      </c>
      <c r="D13" s="250">
        <v>17</v>
      </c>
      <c r="E13" s="250">
        <v>1972</v>
      </c>
      <c r="F13" s="251">
        <v>17</v>
      </c>
      <c r="G13" s="251">
        <v>218</v>
      </c>
    </row>
  </sheetData>
  <sheetProtection algorithmName="SHA-512" hashValue="ltNzrK93ZmRMZIk+ibtjejDfx/rsUyTnOz2wutK+6fqHZsFiM1jo8Ap+MscA794lLU9Uvho8Ryu3M603v/n+Yg==" saltValue="BkpmjubeLJYYxa6o2nIEEg==" spinCount="100000" sheet="1" objects="1" scenarios="1"/>
  <mergeCells count="15">
    <mergeCell ref="G4:G5"/>
    <mergeCell ref="A13:B13"/>
    <mergeCell ref="A1:F2"/>
    <mergeCell ref="A8:B8"/>
    <mergeCell ref="A4:B5"/>
    <mergeCell ref="C4:C5"/>
    <mergeCell ref="D4:D5"/>
    <mergeCell ref="E4:E5"/>
    <mergeCell ref="F4:F5"/>
    <mergeCell ref="A11:B11"/>
    <mergeCell ref="A12:B12"/>
    <mergeCell ref="A7:B7"/>
    <mergeCell ref="A9:B9"/>
    <mergeCell ref="A10:B10"/>
    <mergeCell ref="A6:B6"/>
  </mergeCells>
  <printOptions horizontalCentered="1"/>
  <pageMargins left="0.23622047244094491" right="0.23622047244094491" top="1.39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pageSetUpPr fitToPage="1"/>
  </sheetPr>
  <dimension ref="A1:F27"/>
  <sheetViews>
    <sheetView showGridLines="0" workbookViewId="0">
      <selection sqref="A1:D2"/>
    </sheetView>
  </sheetViews>
  <sheetFormatPr defaultRowHeight="12.75" x14ac:dyDescent="0.2"/>
  <cols>
    <col min="1" max="1" width="20.625" style="1" bestFit="1" customWidth="1"/>
    <col min="2" max="2" width="16.25" style="1" bestFit="1" customWidth="1"/>
    <col min="3" max="3" width="9" style="1"/>
    <col min="4" max="4" width="8.875" style="1" bestFit="1" customWidth="1"/>
    <col min="5" max="16384" width="9" style="1"/>
  </cols>
  <sheetData>
    <row r="1" spans="1:6" ht="12.75" customHeight="1" x14ac:dyDescent="0.2">
      <c r="A1" s="435" t="s">
        <v>644</v>
      </c>
      <c r="B1" s="435"/>
      <c r="C1" s="435"/>
      <c r="D1" s="435"/>
      <c r="E1" s="169"/>
      <c r="F1" s="169"/>
    </row>
    <row r="2" spans="1:6" x14ac:dyDescent="0.2">
      <c r="A2" s="435"/>
      <c r="B2" s="435"/>
      <c r="C2" s="435"/>
      <c r="D2" s="435"/>
      <c r="E2" s="169"/>
      <c r="F2" s="169"/>
    </row>
    <row r="3" spans="1:6" x14ac:dyDescent="0.2">
      <c r="A3" s="257"/>
      <c r="B3" s="257"/>
      <c r="C3" s="257"/>
      <c r="D3" s="257"/>
    </row>
    <row r="4" spans="1:6" ht="20.100000000000001" customHeight="1" x14ac:dyDescent="0.2">
      <c r="A4" s="258"/>
      <c r="B4" s="258"/>
      <c r="C4" s="515" t="s">
        <v>389</v>
      </c>
      <c r="D4" s="395"/>
    </row>
    <row r="5" spans="1:6" ht="20.100000000000001" customHeight="1" x14ac:dyDescent="0.2">
      <c r="A5" s="259" t="s">
        <v>555</v>
      </c>
      <c r="B5" s="260" t="s">
        <v>391</v>
      </c>
      <c r="C5" s="516" t="s">
        <v>390</v>
      </c>
      <c r="D5" s="395"/>
    </row>
    <row r="6" spans="1:6" ht="20.100000000000001" customHeight="1" x14ac:dyDescent="0.2">
      <c r="A6" s="352" t="s">
        <v>672</v>
      </c>
      <c r="B6" s="261">
        <v>11785</v>
      </c>
      <c r="C6" s="517">
        <v>59241</v>
      </c>
      <c r="D6" s="518"/>
    </row>
    <row r="8" spans="1:6" x14ac:dyDescent="0.2">
      <c r="A8" s="26" t="s">
        <v>383</v>
      </c>
    </row>
    <row r="9" spans="1:6" x14ac:dyDescent="0.2">
      <c r="A9" s="262" t="s">
        <v>673</v>
      </c>
    </row>
    <row r="10" spans="1:6" x14ac:dyDescent="0.2">
      <c r="A10" s="262" t="s">
        <v>558</v>
      </c>
    </row>
    <row r="14" spans="1:6" x14ac:dyDescent="0.2">
      <c r="A14" s="435" t="s">
        <v>645</v>
      </c>
      <c r="B14" s="435"/>
    </row>
    <row r="15" spans="1:6" x14ac:dyDescent="0.2">
      <c r="A15" s="435"/>
      <c r="B15" s="435"/>
    </row>
    <row r="16" spans="1:6" x14ac:dyDescent="0.2">
      <c r="A16" s="263"/>
      <c r="B16" s="263"/>
    </row>
    <row r="17" spans="1:2" ht="20.100000000000001" customHeight="1" x14ac:dyDescent="0.2">
      <c r="A17" s="259"/>
      <c r="B17" s="264" t="s">
        <v>389</v>
      </c>
    </row>
    <row r="18" spans="1:2" ht="20.100000000000001" customHeight="1" x14ac:dyDescent="0.2">
      <c r="A18" s="369" t="s">
        <v>672</v>
      </c>
      <c r="B18" s="370">
        <v>59241</v>
      </c>
    </row>
    <row r="19" spans="1:2" ht="20.100000000000001" customHeight="1" x14ac:dyDescent="0.2">
      <c r="A19" s="332" t="s">
        <v>556</v>
      </c>
      <c r="B19" s="371">
        <v>9099</v>
      </c>
    </row>
    <row r="20" spans="1:2" ht="20.100000000000001" customHeight="1" x14ac:dyDescent="0.2">
      <c r="A20" s="372" t="s">
        <v>392</v>
      </c>
      <c r="B20" s="373">
        <v>50142</v>
      </c>
    </row>
    <row r="21" spans="1:2" ht="20.100000000000001" customHeight="1" x14ac:dyDescent="0.2">
      <c r="A21" s="327"/>
      <c r="B21" s="313"/>
    </row>
    <row r="22" spans="1:2" ht="20.100000000000001" customHeight="1" x14ac:dyDescent="0.2">
      <c r="A22" s="327"/>
      <c r="B22" s="313"/>
    </row>
    <row r="24" spans="1:2" x14ac:dyDescent="0.2">
      <c r="A24" s="26" t="s">
        <v>383</v>
      </c>
    </row>
    <row r="25" spans="1:2" x14ac:dyDescent="0.2">
      <c r="A25" s="262" t="s">
        <v>673</v>
      </c>
    </row>
    <row r="27" spans="1:2" x14ac:dyDescent="0.2">
      <c r="A27" s="26" t="s">
        <v>557</v>
      </c>
    </row>
  </sheetData>
  <sheetProtection algorithmName="SHA-512" hashValue="itMvApvsAxFYu/RESFgaLsowB6/Ej2vYx1A1kKv2tKg9D1yyU4xsTtVPzl9BdTKIQOvYvuA27abXqedSMzhIKw==" saltValue="qpnrB3lSQCSGJUHi7RAPkw==" spinCount="100000" sheet="1" objects="1" scenarios="1"/>
  <mergeCells count="5">
    <mergeCell ref="C4:D4"/>
    <mergeCell ref="C5:D5"/>
    <mergeCell ref="A1:D2"/>
    <mergeCell ref="A14:B15"/>
    <mergeCell ref="C6:D6"/>
  </mergeCells>
  <printOptions horizontalCentered="1"/>
  <pageMargins left="0.23622047244094491" right="0.23622047244094491" top="1.5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>
    <pageSetUpPr fitToPage="1"/>
  </sheetPr>
  <dimension ref="A1:E27"/>
  <sheetViews>
    <sheetView showGridLines="0" workbookViewId="0">
      <selection sqref="A1:E2"/>
    </sheetView>
  </sheetViews>
  <sheetFormatPr defaultRowHeight="12.75" x14ac:dyDescent="0.2"/>
  <cols>
    <col min="1" max="1" width="25.125" style="1" customWidth="1"/>
    <col min="2" max="2" width="12.75" style="1" customWidth="1"/>
    <col min="3" max="3" width="8.125" style="1" customWidth="1"/>
    <col min="4" max="4" width="14.5" style="1" customWidth="1"/>
    <col min="5" max="5" width="20" style="1" customWidth="1"/>
    <col min="6" max="16384" width="9" style="1"/>
  </cols>
  <sheetData>
    <row r="1" spans="1:5" ht="12.75" customHeight="1" x14ac:dyDescent="0.2">
      <c r="A1" s="435" t="s">
        <v>646</v>
      </c>
      <c r="B1" s="435"/>
      <c r="C1" s="435"/>
      <c r="D1" s="435"/>
      <c r="E1" s="435"/>
    </row>
    <row r="2" spans="1:5" x14ac:dyDescent="0.2">
      <c r="A2" s="435"/>
      <c r="B2" s="435"/>
      <c r="C2" s="435"/>
      <c r="D2" s="435"/>
      <c r="E2" s="435"/>
    </row>
    <row r="3" spans="1:5" x14ac:dyDescent="0.2">
      <c r="D3" s="263"/>
    </row>
    <row r="4" spans="1:5" ht="20.100000000000001" customHeight="1" x14ac:dyDescent="0.2">
      <c r="A4" s="265"/>
      <c r="B4" s="519" t="s">
        <v>389</v>
      </c>
      <c r="C4" s="520"/>
      <c r="D4" s="520"/>
      <c r="E4" s="520"/>
    </row>
    <row r="5" spans="1:5" ht="20.100000000000001" customHeight="1" x14ac:dyDescent="0.2">
      <c r="A5" s="521" t="s">
        <v>289</v>
      </c>
      <c r="B5" s="522" t="s">
        <v>401</v>
      </c>
      <c r="C5" s="523" t="s">
        <v>402</v>
      </c>
      <c r="D5" s="523" t="s">
        <v>403</v>
      </c>
      <c r="E5" s="524" t="s">
        <v>404</v>
      </c>
    </row>
    <row r="6" spans="1:5" ht="20.100000000000001" customHeight="1" x14ac:dyDescent="0.2">
      <c r="A6" s="521"/>
      <c r="B6" s="522"/>
      <c r="C6" s="523"/>
      <c r="D6" s="523"/>
      <c r="E6" s="524"/>
    </row>
    <row r="7" spans="1:5" ht="20.100000000000001" customHeight="1" x14ac:dyDescent="0.2">
      <c r="A7" s="353" t="s">
        <v>672</v>
      </c>
      <c r="B7" s="328">
        <v>59241</v>
      </c>
      <c r="C7" s="329">
        <v>100</v>
      </c>
      <c r="D7" s="330">
        <v>30415</v>
      </c>
      <c r="E7" s="331">
        <v>51.341131986293277</v>
      </c>
    </row>
    <row r="8" spans="1:5" ht="20.100000000000001" customHeight="1" x14ac:dyDescent="0.2">
      <c r="A8" s="332" t="s">
        <v>293</v>
      </c>
      <c r="B8" s="333">
        <v>11161</v>
      </c>
      <c r="C8" s="334">
        <v>18.839992572711466</v>
      </c>
      <c r="D8" s="333">
        <v>11161</v>
      </c>
      <c r="E8" s="335">
        <v>100</v>
      </c>
    </row>
    <row r="9" spans="1:5" ht="20.100000000000001" customHeight="1" x14ac:dyDescent="0.2">
      <c r="A9" s="332" t="s">
        <v>393</v>
      </c>
      <c r="B9" s="333">
        <v>1021</v>
      </c>
      <c r="C9" s="334">
        <v>1.7234685437450417</v>
      </c>
      <c r="D9" s="333">
        <v>12</v>
      </c>
      <c r="E9" s="335">
        <v>1.1753183153770812</v>
      </c>
    </row>
    <row r="10" spans="1:5" ht="20.100000000000001" customHeight="1" x14ac:dyDescent="0.2">
      <c r="A10" s="332" t="s">
        <v>394</v>
      </c>
      <c r="B10" s="333">
        <v>1108</v>
      </c>
      <c r="C10" s="334">
        <v>1.8703262942894279</v>
      </c>
      <c r="D10" s="333">
        <v>24</v>
      </c>
      <c r="E10" s="335">
        <v>2.1660649819494582</v>
      </c>
    </row>
    <row r="11" spans="1:5" ht="20.100000000000001" customHeight="1" x14ac:dyDescent="0.2">
      <c r="A11" s="332" t="s">
        <v>395</v>
      </c>
      <c r="B11" s="333">
        <v>366</v>
      </c>
      <c r="C11" s="334">
        <v>0.61781536435914319</v>
      </c>
      <c r="D11" s="333">
        <v>0</v>
      </c>
      <c r="E11" s="335">
        <v>0</v>
      </c>
    </row>
    <row r="12" spans="1:5" ht="20.100000000000001" customHeight="1" x14ac:dyDescent="0.2">
      <c r="A12" s="332" t="s">
        <v>396</v>
      </c>
      <c r="B12" s="333">
        <v>171</v>
      </c>
      <c r="C12" s="334">
        <v>0.2886514407251734</v>
      </c>
      <c r="D12" s="333">
        <v>3</v>
      </c>
      <c r="E12" s="335">
        <v>1.7543859649122806</v>
      </c>
    </row>
    <row r="13" spans="1:5" ht="20.100000000000001" customHeight="1" x14ac:dyDescent="0.2">
      <c r="A13" s="332" t="s">
        <v>397</v>
      </c>
      <c r="B13" s="333">
        <v>188</v>
      </c>
      <c r="C13" s="334">
        <v>0.3173477827855708</v>
      </c>
      <c r="D13" s="333">
        <v>1</v>
      </c>
      <c r="E13" s="335">
        <v>0.53191489361702127</v>
      </c>
    </row>
    <row r="14" spans="1:5" ht="20.100000000000001" customHeight="1" x14ac:dyDescent="0.2">
      <c r="A14" s="332" t="s">
        <v>398</v>
      </c>
      <c r="B14" s="333">
        <v>1766</v>
      </c>
      <c r="C14" s="334">
        <v>2.9810435340389256</v>
      </c>
      <c r="D14" s="333">
        <v>327</v>
      </c>
      <c r="E14" s="335">
        <v>18.516421291053227</v>
      </c>
    </row>
    <row r="15" spans="1:5" ht="20.100000000000001" customHeight="1" x14ac:dyDescent="0.2">
      <c r="A15" s="332" t="s">
        <v>296</v>
      </c>
      <c r="B15" s="333">
        <v>2257</v>
      </c>
      <c r="C15" s="334">
        <v>3.8098614135480497</v>
      </c>
      <c r="D15" s="333">
        <v>708</v>
      </c>
      <c r="E15" s="335">
        <v>31.369073992024809</v>
      </c>
    </row>
    <row r="16" spans="1:5" ht="20.100000000000001" customHeight="1" x14ac:dyDescent="0.2">
      <c r="A16" s="332" t="s">
        <v>298</v>
      </c>
      <c r="B16" s="333">
        <v>16405</v>
      </c>
      <c r="C16" s="334">
        <v>27.691970088283451</v>
      </c>
      <c r="D16" s="333">
        <v>7037</v>
      </c>
      <c r="E16" s="335">
        <v>42.895458701615361</v>
      </c>
    </row>
    <row r="17" spans="1:5" ht="20.100000000000001" customHeight="1" x14ac:dyDescent="0.2">
      <c r="A17" s="332" t="s">
        <v>300</v>
      </c>
      <c r="B17" s="333">
        <v>17129</v>
      </c>
      <c r="C17" s="334">
        <v>28.91409665603214</v>
      </c>
      <c r="D17" s="333">
        <v>7609</v>
      </c>
      <c r="E17" s="335">
        <v>44.42174090723335</v>
      </c>
    </row>
    <row r="18" spans="1:5" ht="20.100000000000001" customHeight="1" x14ac:dyDescent="0.2">
      <c r="A18" s="332" t="s">
        <v>302</v>
      </c>
      <c r="B18" s="333">
        <v>4740</v>
      </c>
      <c r="C18" s="334">
        <v>8.0012153744872645</v>
      </c>
      <c r="D18" s="333">
        <v>2116</v>
      </c>
      <c r="E18" s="335">
        <v>44.641350210970465</v>
      </c>
    </row>
    <row r="19" spans="1:5" ht="20.100000000000001" customHeight="1" x14ac:dyDescent="0.2">
      <c r="A19" s="332" t="s">
        <v>304</v>
      </c>
      <c r="B19" s="333">
        <v>2606</v>
      </c>
      <c r="C19" s="334">
        <v>4.398980435846795</v>
      </c>
      <c r="D19" s="333">
        <v>1302</v>
      </c>
      <c r="E19" s="335">
        <v>49.961627014581737</v>
      </c>
    </row>
    <row r="20" spans="1:5" ht="20.100000000000001" customHeight="1" x14ac:dyDescent="0.2">
      <c r="A20" s="332" t="s">
        <v>306</v>
      </c>
      <c r="B20" s="333">
        <v>103</v>
      </c>
      <c r="C20" s="334">
        <v>0.17386607248358399</v>
      </c>
      <c r="D20" s="333">
        <v>45</v>
      </c>
      <c r="E20" s="335">
        <v>43.689320388349515</v>
      </c>
    </row>
    <row r="21" spans="1:5" ht="20.100000000000001" customHeight="1" x14ac:dyDescent="0.2">
      <c r="A21" s="332" t="s">
        <v>559</v>
      </c>
      <c r="B21" s="333">
        <v>7</v>
      </c>
      <c r="C21" s="334">
        <v>1.1816140848398913E-2</v>
      </c>
      <c r="D21" s="333">
        <v>1</v>
      </c>
      <c r="E21" s="335">
        <v>14.285714285714285</v>
      </c>
    </row>
    <row r="22" spans="1:5" ht="20.100000000000001" customHeight="1" x14ac:dyDescent="0.2">
      <c r="A22" s="332" t="s">
        <v>399</v>
      </c>
      <c r="B22" s="333">
        <v>92</v>
      </c>
      <c r="C22" s="334">
        <v>0.15529785115038572</v>
      </c>
      <c r="D22" s="333">
        <v>69</v>
      </c>
      <c r="E22" s="335">
        <v>75</v>
      </c>
    </row>
    <row r="23" spans="1:5" ht="20.100000000000001" customHeight="1" x14ac:dyDescent="0.2">
      <c r="A23" s="336" t="s">
        <v>400</v>
      </c>
      <c r="B23" s="337">
        <v>121</v>
      </c>
      <c r="C23" s="338">
        <v>0.2042504346651812</v>
      </c>
      <c r="D23" s="337">
        <v>0</v>
      </c>
      <c r="E23" s="339">
        <v>0</v>
      </c>
    </row>
    <row r="24" spans="1:5" ht="20.100000000000001" customHeight="1" x14ac:dyDescent="0.2">
      <c r="A24" s="327"/>
      <c r="B24" s="313"/>
      <c r="C24" s="340"/>
      <c r="D24" s="313"/>
      <c r="E24" s="340"/>
    </row>
    <row r="26" spans="1:5" x14ac:dyDescent="0.2">
      <c r="A26" s="26" t="s">
        <v>383</v>
      </c>
    </row>
    <row r="27" spans="1:5" x14ac:dyDescent="0.2">
      <c r="A27" s="262" t="s">
        <v>673</v>
      </c>
    </row>
  </sheetData>
  <sheetProtection algorithmName="SHA-512" hashValue="CXuYxoz3jk8MDvFrASLkOYFJEZQl2PcWF1K9VHdcO03Mx3XZB0eNC4E0/SWnEhmGTv6FvkCtkx5V2y2fLULMfw==" saltValue="G1o3LXC5ChNWmRhhZfI6gA==" spinCount="100000" sheet="1" objects="1" scenarios="1"/>
  <mergeCells count="7">
    <mergeCell ref="A1:E2"/>
    <mergeCell ref="B4:E4"/>
    <mergeCell ref="A5:A6"/>
    <mergeCell ref="B5:B6"/>
    <mergeCell ref="C5:C6"/>
    <mergeCell ref="D5:D6"/>
    <mergeCell ref="E5:E6"/>
  </mergeCells>
  <printOptions horizontalCentered="1"/>
  <pageMargins left="0.43307086614173229" right="0.43307086614173229" top="1.52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Q33"/>
  <sheetViews>
    <sheetView showGridLines="0" zoomScale="80" zoomScaleNormal="8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1" style="276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1" width="13.625" style="46" customWidth="1"/>
    <col min="12" max="12" width="0.875" style="47" customWidth="1"/>
    <col min="13" max="13" width="12.75" style="48" customWidth="1"/>
    <col min="14" max="14" width="11.625" style="48" customWidth="1"/>
    <col min="15" max="15" width="11.625" style="42" customWidth="1"/>
    <col min="16" max="16384" width="8" style="42"/>
  </cols>
  <sheetData>
    <row r="1" spans="1:17" ht="24.75" customHeight="1" x14ac:dyDescent="0.2">
      <c r="A1" s="394" t="s">
        <v>579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7" ht="16.5" customHeight="1" x14ac:dyDescent="0.2">
      <c r="A2" s="43" t="s">
        <v>290</v>
      </c>
      <c r="B2" s="43"/>
      <c r="C2" s="272"/>
      <c r="D2" s="43"/>
      <c r="E2" s="43"/>
      <c r="F2" s="44"/>
      <c r="G2" s="44"/>
    </row>
    <row r="3" spans="1:17" ht="20.100000000000001" customHeight="1" x14ac:dyDescent="0.2">
      <c r="A3" s="395" t="s">
        <v>0</v>
      </c>
      <c r="B3" s="395"/>
      <c r="C3" s="273"/>
      <c r="D3" s="395" t="s">
        <v>580</v>
      </c>
      <c r="E3" s="395"/>
      <c r="F3" s="395"/>
      <c r="G3" s="395"/>
      <c r="H3" s="36"/>
      <c r="I3" s="396" t="s">
        <v>567</v>
      </c>
      <c r="J3" s="396"/>
      <c r="K3" s="396"/>
      <c r="L3" s="36"/>
      <c r="M3" s="396" t="s">
        <v>581</v>
      </c>
      <c r="N3" s="396"/>
      <c r="O3" s="396"/>
    </row>
    <row r="4" spans="1:17" ht="20.100000000000001" customHeight="1" x14ac:dyDescent="0.2">
      <c r="A4" s="395"/>
      <c r="B4" s="395"/>
      <c r="C4" s="273"/>
      <c r="D4" s="397" t="s">
        <v>1</v>
      </c>
      <c r="E4" s="398"/>
      <c r="F4" s="49" t="s">
        <v>2</v>
      </c>
      <c r="G4" s="50" t="s">
        <v>3</v>
      </c>
      <c r="H4" s="36"/>
      <c r="I4" s="51" t="s">
        <v>1</v>
      </c>
      <c r="J4" s="49" t="s">
        <v>2</v>
      </c>
      <c r="K4" s="50" t="s">
        <v>3</v>
      </c>
      <c r="L4" s="36"/>
      <c r="M4" s="51" t="s">
        <v>1</v>
      </c>
      <c r="N4" s="52" t="s">
        <v>2</v>
      </c>
      <c r="O4" s="53" t="s">
        <v>3</v>
      </c>
    </row>
    <row r="5" spans="1:17" ht="12" customHeight="1" x14ac:dyDescent="0.2">
      <c r="A5" s="395"/>
      <c r="B5" s="395"/>
      <c r="C5" s="273"/>
      <c r="D5" s="399" t="s">
        <v>4</v>
      </c>
      <c r="E5" s="401" t="s">
        <v>5</v>
      </c>
      <c r="F5" s="402" t="s">
        <v>6</v>
      </c>
      <c r="G5" s="404" t="s">
        <v>560</v>
      </c>
      <c r="H5" s="36"/>
      <c r="I5" s="387" t="s">
        <v>4</v>
      </c>
      <c r="J5" s="388" t="s">
        <v>6</v>
      </c>
      <c r="K5" s="389" t="s">
        <v>560</v>
      </c>
      <c r="L5" s="36"/>
      <c r="M5" s="387" t="s">
        <v>4</v>
      </c>
      <c r="N5" s="392" t="s">
        <v>6</v>
      </c>
      <c r="O5" s="393" t="s">
        <v>560</v>
      </c>
    </row>
    <row r="6" spans="1:17" ht="12" customHeight="1" x14ac:dyDescent="0.2">
      <c r="A6" s="395"/>
      <c r="B6" s="395"/>
      <c r="C6" s="273"/>
      <c r="D6" s="400"/>
      <c r="E6" s="401"/>
      <c r="F6" s="403"/>
      <c r="G6" s="405"/>
      <c r="H6" s="36"/>
      <c r="I6" s="387"/>
      <c r="J6" s="388"/>
      <c r="K6" s="389"/>
      <c r="L6" s="36"/>
      <c r="M6" s="387"/>
      <c r="N6" s="392"/>
      <c r="O6" s="393"/>
    </row>
    <row r="7" spans="1:17" s="62" customFormat="1" ht="12.75" customHeight="1" x14ac:dyDescent="0.2">
      <c r="A7" s="396"/>
      <c r="B7" s="396"/>
      <c r="C7" s="273"/>
      <c r="D7" s="54" t="s">
        <v>7</v>
      </c>
      <c r="E7" s="55" t="s">
        <v>8</v>
      </c>
      <c r="F7" s="56" t="s">
        <v>9</v>
      </c>
      <c r="G7" s="57" t="s">
        <v>10</v>
      </c>
      <c r="H7" s="36"/>
      <c r="I7" s="54" t="s">
        <v>11</v>
      </c>
      <c r="J7" s="58" t="s">
        <v>12</v>
      </c>
      <c r="K7" s="59" t="s">
        <v>13</v>
      </c>
      <c r="L7" s="36"/>
      <c r="M7" s="54" t="s">
        <v>14</v>
      </c>
      <c r="N7" s="60" t="s">
        <v>15</v>
      </c>
      <c r="O7" s="61" t="s">
        <v>16</v>
      </c>
    </row>
    <row r="8" spans="1:17" ht="30" customHeight="1" x14ac:dyDescent="0.2">
      <c r="A8" s="390" t="s">
        <v>411</v>
      </c>
      <c r="B8" s="390"/>
      <c r="C8" s="273" t="s">
        <v>447</v>
      </c>
      <c r="D8" s="63">
        <v>96475</v>
      </c>
      <c r="E8" s="64">
        <f>+D8/$D$25</f>
        <v>0.56062736802956692</v>
      </c>
      <c r="F8" s="65">
        <v>2998588.27</v>
      </c>
      <c r="G8" s="66"/>
      <c r="H8" s="67">
        <v>0</v>
      </c>
      <c r="I8" s="63">
        <v>94136</v>
      </c>
      <c r="J8" s="65">
        <v>2959837.47</v>
      </c>
      <c r="K8" s="66"/>
      <c r="L8" s="67">
        <v>0</v>
      </c>
      <c r="M8" s="69">
        <f>+D8/I8</f>
        <v>1.0248470298291834</v>
      </c>
      <c r="N8" s="70">
        <f>+F8/J8</f>
        <v>1.01309220536356</v>
      </c>
      <c r="O8" s="71"/>
    </row>
    <row r="9" spans="1:17" ht="30" customHeight="1" x14ac:dyDescent="0.2">
      <c r="A9" s="385" t="s">
        <v>17</v>
      </c>
      <c r="B9" s="385"/>
      <c r="C9" s="273" t="s">
        <v>464</v>
      </c>
      <c r="D9" s="72">
        <v>3652</v>
      </c>
      <c r="E9" s="73">
        <f t="shared" ref="E9:E22" si="0">+D9/$D$25</f>
        <v>2.1222193812324215E-2</v>
      </c>
      <c r="F9" s="74"/>
      <c r="G9" s="75"/>
      <c r="H9" s="67">
        <v>0</v>
      </c>
      <c r="I9" s="72">
        <v>3312</v>
      </c>
      <c r="J9" s="74"/>
      <c r="K9" s="75"/>
      <c r="L9" s="67">
        <v>0</v>
      </c>
      <c r="M9" s="76">
        <f t="shared" ref="M9:M25" si="1">+D9/I9</f>
        <v>1.1026570048309179</v>
      </c>
      <c r="N9" s="76"/>
      <c r="O9" s="77"/>
    </row>
    <row r="10" spans="1:17" ht="30" customHeight="1" x14ac:dyDescent="0.2">
      <c r="A10" s="385" t="s">
        <v>345</v>
      </c>
      <c r="B10" s="385"/>
      <c r="C10" s="273" t="s">
        <v>448</v>
      </c>
      <c r="D10" s="72">
        <v>47535</v>
      </c>
      <c r="E10" s="73">
        <f t="shared" si="0"/>
        <v>0.27623137537481696</v>
      </c>
      <c r="F10" s="74">
        <v>106619.71</v>
      </c>
      <c r="G10" s="75"/>
      <c r="H10" s="67">
        <v>0</v>
      </c>
      <c r="I10" s="72">
        <v>50820</v>
      </c>
      <c r="J10" s="74">
        <v>115835.07</v>
      </c>
      <c r="K10" s="75"/>
      <c r="L10" s="67">
        <v>0</v>
      </c>
      <c r="M10" s="76">
        <f t="shared" si="1"/>
        <v>0.93536009445100354</v>
      </c>
      <c r="N10" s="76">
        <f t="shared" ref="N10:N22" si="2">+F10/J10</f>
        <v>0.92044412801753395</v>
      </c>
      <c r="O10" s="77"/>
      <c r="Q10" s="46"/>
    </row>
    <row r="11" spans="1:17" ht="30" customHeight="1" x14ac:dyDescent="0.2">
      <c r="A11" s="391" t="s">
        <v>18</v>
      </c>
      <c r="B11" s="391"/>
      <c r="C11" s="274" t="s">
        <v>465</v>
      </c>
      <c r="D11" s="72">
        <v>0</v>
      </c>
      <c r="E11" s="73">
        <f t="shared" si="0"/>
        <v>0</v>
      </c>
      <c r="F11" s="74">
        <v>0</v>
      </c>
      <c r="G11" s="75"/>
      <c r="H11" s="67">
        <v>0</v>
      </c>
      <c r="I11" s="72">
        <v>0</v>
      </c>
      <c r="J11" s="74">
        <v>0</v>
      </c>
      <c r="K11" s="75"/>
      <c r="L11" s="67">
        <v>0</v>
      </c>
      <c r="M11" s="76">
        <f>IFERROR(+D11/I11,0)</f>
        <v>0</v>
      </c>
      <c r="N11" s="73">
        <f>IFERROR(+F11/J11,0)</f>
        <v>0</v>
      </c>
      <c r="O11" s="77"/>
    </row>
    <row r="12" spans="1:17" ht="30" customHeight="1" x14ac:dyDescent="0.2">
      <c r="A12" s="385" t="s">
        <v>19</v>
      </c>
      <c r="B12" s="385"/>
      <c r="C12" s="274" t="s">
        <v>443</v>
      </c>
      <c r="D12" s="72">
        <v>130547</v>
      </c>
      <c r="E12" s="73">
        <f t="shared" si="0"/>
        <v>0.75862369540456986</v>
      </c>
      <c r="F12" s="74">
        <v>2806508.51</v>
      </c>
      <c r="G12" s="75"/>
      <c r="H12" s="67">
        <v>0</v>
      </c>
      <c r="I12" s="72">
        <v>128202</v>
      </c>
      <c r="J12" s="74">
        <v>2742252.07</v>
      </c>
      <c r="K12" s="75"/>
      <c r="L12" s="67">
        <v>0</v>
      </c>
      <c r="M12" s="76">
        <f t="shared" si="1"/>
        <v>1.01829144631129</v>
      </c>
      <c r="N12" s="73">
        <f t="shared" si="2"/>
        <v>1.0234319961694842</v>
      </c>
      <c r="O12" s="77"/>
    </row>
    <row r="13" spans="1:17" ht="30" customHeight="1" x14ac:dyDescent="0.2">
      <c r="A13" s="383" t="s">
        <v>548</v>
      </c>
      <c r="B13" s="383"/>
      <c r="C13" s="274" t="s">
        <v>466</v>
      </c>
      <c r="D13" s="72">
        <v>68582</v>
      </c>
      <c r="E13" s="73">
        <f t="shared" si="0"/>
        <v>0.39853792333976429</v>
      </c>
      <c r="F13" s="74"/>
      <c r="G13" s="75">
        <v>79356.929999999993</v>
      </c>
      <c r="H13" s="67">
        <v>0</v>
      </c>
      <c r="I13" s="72">
        <v>51348</v>
      </c>
      <c r="J13" s="74"/>
      <c r="K13" s="75">
        <v>66167.28</v>
      </c>
      <c r="L13" s="67">
        <v>0</v>
      </c>
      <c r="M13" s="76">
        <f t="shared" si="1"/>
        <v>1.3356313780478304</v>
      </c>
      <c r="N13" s="73"/>
      <c r="O13" s="78">
        <f t="shared" ref="O13" si="3">+G13/K13</f>
        <v>1.1993379507212627</v>
      </c>
      <c r="Q13" s="46"/>
    </row>
    <row r="14" spans="1:17" ht="30" customHeight="1" x14ac:dyDescent="0.2">
      <c r="A14" s="385" t="s">
        <v>563</v>
      </c>
      <c r="B14" s="385"/>
      <c r="C14" s="274" t="s">
        <v>467</v>
      </c>
      <c r="D14" s="72">
        <v>25953</v>
      </c>
      <c r="E14" s="73">
        <f t="shared" si="0"/>
        <v>0.15081588061644313</v>
      </c>
      <c r="F14" s="74"/>
      <c r="G14" s="75"/>
      <c r="H14" s="67">
        <v>0</v>
      </c>
      <c r="I14" s="72">
        <v>23811</v>
      </c>
      <c r="J14" s="74"/>
      <c r="K14" s="75"/>
      <c r="L14" s="67">
        <v>0</v>
      </c>
      <c r="M14" s="76">
        <f t="shared" si="1"/>
        <v>1.0899584225778001</v>
      </c>
      <c r="N14" s="73"/>
      <c r="O14" s="77"/>
    </row>
    <row r="15" spans="1:17" ht="30" customHeight="1" x14ac:dyDescent="0.2">
      <c r="A15" s="383" t="s">
        <v>564</v>
      </c>
      <c r="B15" s="383"/>
      <c r="C15" s="274" t="s">
        <v>468</v>
      </c>
      <c r="D15" s="72">
        <v>22614</v>
      </c>
      <c r="E15" s="73">
        <f t="shared" si="0"/>
        <v>0.13141256595616094</v>
      </c>
      <c r="F15" s="74"/>
      <c r="G15" s="75"/>
      <c r="H15" s="67">
        <v>0</v>
      </c>
      <c r="I15" s="72">
        <v>21210</v>
      </c>
      <c r="J15" s="74"/>
      <c r="K15" s="75"/>
      <c r="L15" s="67">
        <v>0</v>
      </c>
      <c r="M15" s="76">
        <f t="shared" si="1"/>
        <v>1.0661951909476661</v>
      </c>
      <c r="N15" s="73"/>
      <c r="O15" s="77"/>
    </row>
    <row r="16" spans="1:17" ht="30" customHeight="1" x14ac:dyDescent="0.2">
      <c r="A16" s="383" t="s">
        <v>565</v>
      </c>
      <c r="B16" s="383"/>
      <c r="C16" s="274" t="s">
        <v>469</v>
      </c>
      <c r="D16" s="72">
        <v>5828</v>
      </c>
      <c r="E16" s="73">
        <f t="shared" si="0"/>
        <v>3.3867181144092422E-2</v>
      </c>
      <c r="F16" s="74"/>
      <c r="G16" s="75"/>
      <c r="H16" s="67">
        <v>0</v>
      </c>
      <c r="I16" s="72">
        <v>5087</v>
      </c>
      <c r="J16" s="74"/>
      <c r="K16" s="75"/>
      <c r="L16" s="67">
        <v>0</v>
      </c>
      <c r="M16" s="76">
        <f t="shared" si="1"/>
        <v>1.1456654216630626</v>
      </c>
      <c r="N16" s="73"/>
      <c r="O16" s="77"/>
    </row>
    <row r="17" spans="1:15" ht="30" customHeight="1" x14ac:dyDescent="0.2">
      <c r="A17" s="79" t="s">
        <v>21</v>
      </c>
      <c r="B17" s="79"/>
      <c r="C17" s="274" t="s">
        <v>20</v>
      </c>
      <c r="D17" s="72">
        <v>341</v>
      </c>
      <c r="E17" s="73">
        <f t="shared" si="0"/>
        <v>1.9815903860905138E-3</v>
      </c>
      <c r="F17" s="74">
        <v>16031.4</v>
      </c>
      <c r="G17" s="75"/>
      <c r="H17" s="67">
        <v>0</v>
      </c>
      <c r="I17" s="72">
        <v>324</v>
      </c>
      <c r="J17" s="74">
        <v>14159.36</v>
      </c>
      <c r="K17" s="75"/>
      <c r="L17" s="67">
        <v>0</v>
      </c>
      <c r="M17" s="76">
        <f t="shared" si="1"/>
        <v>1.0524691358024691</v>
      </c>
      <c r="N17" s="73">
        <f t="shared" si="2"/>
        <v>1.1322121903814861</v>
      </c>
      <c r="O17" s="77"/>
    </row>
    <row r="18" spans="1:15" ht="30" customHeight="1" x14ac:dyDescent="0.2">
      <c r="A18" s="79" t="s">
        <v>23</v>
      </c>
      <c r="B18" s="79"/>
      <c r="C18" s="274" t="s">
        <v>22</v>
      </c>
      <c r="D18" s="72">
        <v>1026</v>
      </c>
      <c r="E18" s="73">
        <f t="shared" si="0"/>
        <v>5.9622045047767374E-3</v>
      </c>
      <c r="F18" s="74">
        <v>30083.23</v>
      </c>
      <c r="G18" s="75"/>
      <c r="H18" s="67">
        <v>0</v>
      </c>
      <c r="I18" s="72">
        <v>951</v>
      </c>
      <c r="J18" s="74">
        <v>26402.32</v>
      </c>
      <c r="K18" s="75"/>
      <c r="L18" s="67">
        <v>0</v>
      </c>
      <c r="M18" s="76">
        <f t="shared" si="1"/>
        <v>1.0788643533123028</v>
      </c>
      <c r="N18" s="73">
        <f t="shared" si="2"/>
        <v>1.1394161573679888</v>
      </c>
      <c r="O18" s="77"/>
    </row>
    <row r="19" spans="1:15" ht="30" customHeight="1" x14ac:dyDescent="0.2">
      <c r="A19" s="383" t="s">
        <v>24</v>
      </c>
      <c r="B19" s="383"/>
      <c r="C19" s="274" t="s">
        <v>470</v>
      </c>
      <c r="D19" s="72">
        <v>346</v>
      </c>
      <c r="E19" s="73">
        <f t="shared" si="0"/>
        <v>2.0106459635991724E-3</v>
      </c>
      <c r="F19" s="74">
        <v>10360.32</v>
      </c>
      <c r="G19" s="75"/>
      <c r="H19" s="67">
        <v>0</v>
      </c>
      <c r="I19" s="72">
        <v>360</v>
      </c>
      <c r="J19" s="74">
        <v>10560.15</v>
      </c>
      <c r="K19" s="75"/>
      <c r="L19" s="67">
        <v>0</v>
      </c>
      <c r="M19" s="76">
        <f t="shared" si="1"/>
        <v>0.96111111111111114</v>
      </c>
      <c r="N19" s="73">
        <f t="shared" si="2"/>
        <v>0.9810769733384469</v>
      </c>
      <c r="O19" s="77"/>
    </row>
    <row r="20" spans="1:15" ht="30" customHeight="1" x14ac:dyDescent="0.2">
      <c r="A20" s="383" t="s">
        <v>25</v>
      </c>
      <c r="B20" s="383"/>
      <c r="C20" s="274" t="s">
        <v>471</v>
      </c>
      <c r="D20" s="72">
        <v>2486</v>
      </c>
      <c r="E20" s="73">
        <f t="shared" si="0"/>
        <v>1.4446433137305037E-2</v>
      </c>
      <c r="F20" s="74">
        <v>38431.99</v>
      </c>
      <c r="G20" s="75"/>
      <c r="H20" s="67">
        <v>0</v>
      </c>
      <c r="I20" s="72">
        <v>2523</v>
      </c>
      <c r="J20" s="74">
        <v>39083.17</v>
      </c>
      <c r="K20" s="75"/>
      <c r="L20" s="67">
        <v>0</v>
      </c>
      <c r="M20" s="76">
        <f t="shared" si="1"/>
        <v>0.98533491874752277</v>
      </c>
      <c r="N20" s="73">
        <f t="shared" si="2"/>
        <v>0.98333860840868337</v>
      </c>
      <c r="O20" s="77"/>
    </row>
    <row r="21" spans="1:15" ht="30" customHeight="1" x14ac:dyDescent="0.2">
      <c r="A21" s="383" t="s">
        <v>26</v>
      </c>
      <c r="B21" s="383"/>
      <c r="C21" s="274" t="s">
        <v>472</v>
      </c>
      <c r="D21" s="72">
        <v>157</v>
      </c>
      <c r="E21" s="73">
        <f t="shared" si="0"/>
        <v>9.1234513377187884E-4</v>
      </c>
      <c r="F21" s="74">
        <v>2778.17</v>
      </c>
      <c r="G21" s="75"/>
      <c r="H21" s="67">
        <v>0</v>
      </c>
      <c r="I21" s="72">
        <v>869</v>
      </c>
      <c r="J21" s="74">
        <v>16492.169999999998</v>
      </c>
      <c r="K21" s="75"/>
      <c r="L21" s="67">
        <v>0</v>
      </c>
      <c r="M21" s="76">
        <f t="shared" si="1"/>
        <v>0.1806674338319908</v>
      </c>
      <c r="N21" s="73">
        <f t="shared" si="2"/>
        <v>0.1684538784162424</v>
      </c>
      <c r="O21" s="77"/>
    </row>
    <row r="22" spans="1:15" ht="30" customHeight="1" x14ac:dyDescent="0.2">
      <c r="A22" s="383" t="s">
        <v>27</v>
      </c>
      <c r="B22" s="383"/>
      <c r="C22" s="273" t="s">
        <v>473</v>
      </c>
      <c r="D22" s="72">
        <v>1</v>
      </c>
      <c r="E22" s="73">
        <f t="shared" si="0"/>
        <v>5.8111155017317123E-6</v>
      </c>
      <c r="F22" s="74">
        <v>17.54</v>
      </c>
      <c r="G22" s="75"/>
      <c r="H22" s="67">
        <v>0</v>
      </c>
      <c r="I22" s="72">
        <v>2</v>
      </c>
      <c r="J22" s="74">
        <v>46.17</v>
      </c>
      <c r="K22" s="75"/>
      <c r="L22" s="67">
        <v>0</v>
      </c>
      <c r="M22" s="76">
        <f t="shared" si="1"/>
        <v>0.5</v>
      </c>
      <c r="N22" s="73">
        <f t="shared" si="2"/>
        <v>0.37990036820446171</v>
      </c>
      <c r="O22" s="77"/>
    </row>
    <row r="23" spans="1:15" ht="30" customHeight="1" x14ac:dyDescent="0.2">
      <c r="A23" s="383" t="s">
        <v>516</v>
      </c>
      <c r="B23" s="383"/>
      <c r="C23" s="273" t="s">
        <v>518</v>
      </c>
      <c r="D23" s="72">
        <v>97</v>
      </c>
      <c r="E23" s="73">
        <f t="shared" ref="E23:E24" si="4">+D23/$D$25</f>
        <v>5.6367820366797611E-4</v>
      </c>
      <c r="F23" s="74">
        <v>2283.31</v>
      </c>
      <c r="G23" s="75"/>
      <c r="H23" s="67">
        <v>0</v>
      </c>
      <c r="I23" s="72">
        <v>81</v>
      </c>
      <c r="J23" s="74">
        <v>1614.41</v>
      </c>
      <c r="K23" s="75"/>
      <c r="L23" s="67">
        <v>0</v>
      </c>
      <c r="M23" s="76">
        <f t="shared" ref="M23" si="5">+D23/I23</f>
        <v>1.1975308641975309</v>
      </c>
      <c r="N23" s="73">
        <f t="shared" ref="N23" si="6">+F23/J23</f>
        <v>1.4143309320432851</v>
      </c>
      <c r="O23" s="77"/>
    </row>
    <row r="24" spans="1:15" ht="30" customHeight="1" thickBot="1" x14ac:dyDescent="0.25">
      <c r="A24" s="386" t="s">
        <v>517</v>
      </c>
      <c r="B24" s="386"/>
      <c r="C24" s="273" t="s">
        <v>519</v>
      </c>
      <c r="D24" s="72">
        <v>18</v>
      </c>
      <c r="E24" s="73">
        <f t="shared" si="4"/>
        <v>1.0460007903117083E-4</v>
      </c>
      <c r="F24" s="74">
        <v>1020.61</v>
      </c>
      <c r="G24" s="75"/>
      <c r="H24" s="67">
        <v>0</v>
      </c>
      <c r="I24" s="72">
        <v>11</v>
      </c>
      <c r="J24" s="74">
        <v>884.04</v>
      </c>
      <c r="K24" s="75"/>
      <c r="L24" s="67">
        <v>0</v>
      </c>
      <c r="M24" s="76"/>
      <c r="N24" s="73"/>
      <c r="O24" s="77"/>
    </row>
    <row r="25" spans="1:15" ht="30" customHeight="1" thickTop="1" x14ac:dyDescent="0.2">
      <c r="A25" s="384" t="s">
        <v>28</v>
      </c>
      <c r="B25" s="384"/>
      <c r="C25" s="273"/>
      <c r="D25" s="80">
        <v>172084</v>
      </c>
      <c r="E25" s="81"/>
      <c r="F25" s="82"/>
      <c r="G25" s="83"/>
      <c r="H25" s="36">
        <v>0</v>
      </c>
      <c r="I25" s="80">
        <v>170269</v>
      </c>
      <c r="J25" s="84"/>
      <c r="K25" s="85"/>
      <c r="L25" s="36">
        <v>0</v>
      </c>
      <c r="M25" s="86">
        <f t="shared" si="1"/>
        <v>1.0106596033335487</v>
      </c>
      <c r="N25" s="87"/>
      <c r="O25" s="88"/>
    </row>
    <row r="26" spans="1:15" ht="11.25" customHeight="1" x14ac:dyDescent="0.2">
      <c r="A26" s="45"/>
      <c r="B26" s="89"/>
      <c r="C26" s="275"/>
      <c r="D26" s="90">
        <v>2021</v>
      </c>
      <c r="G26" s="44"/>
      <c r="H26" s="91"/>
      <c r="I26" s="92">
        <v>2020</v>
      </c>
    </row>
    <row r="27" spans="1:15" ht="11.25" customHeight="1" x14ac:dyDescent="0.2">
      <c r="B27" s="1"/>
      <c r="C27" s="107"/>
      <c r="D27" s="1"/>
      <c r="E27" s="1"/>
      <c r="F27" s="1"/>
      <c r="G27" s="1"/>
      <c r="H27" s="1"/>
      <c r="I27" s="1"/>
    </row>
    <row r="28" spans="1:15" ht="11.25" customHeight="1" x14ac:dyDescent="0.2">
      <c r="A28" s="42" t="s">
        <v>29</v>
      </c>
      <c r="B28" s="1"/>
      <c r="C28" s="107"/>
      <c r="D28" s="1"/>
      <c r="E28" s="1"/>
      <c r="F28" s="1"/>
      <c r="G28" s="1"/>
      <c r="H28" s="1"/>
      <c r="I28" s="1"/>
    </row>
    <row r="29" spans="1:15" ht="11.25" customHeight="1" x14ac:dyDescent="0.2">
      <c r="A29" s="93"/>
      <c r="B29" s="1"/>
      <c r="C29" s="107"/>
      <c r="D29" s="1"/>
      <c r="E29" s="1"/>
      <c r="F29" s="1"/>
      <c r="G29" s="1"/>
      <c r="H29" s="1"/>
      <c r="I29" s="1"/>
    </row>
    <row r="30" spans="1:15" ht="11.25" customHeight="1" x14ac:dyDescent="0.2">
      <c r="A30" s="93" t="s">
        <v>582</v>
      </c>
      <c r="B30" s="1"/>
      <c r="C30" s="107"/>
      <c r="D30" s="1"/>
      <c r="E30" s="1"/>
      <c r="F30" s="1"/>
      <c r="G30" s="1"/>
      <c r="H30" s="1"/>
      <c r="I30" s="1"/>
    </row>
    <row r="31" spans="1:15" ht="11.25" customHeight="1" x14ac:dyDescent="0.2">
      <c r="B31" s="1"/>
      <c r="C31" s="107"/>
      <c r="D31" s="1"/>
      <c r="E31" s="1"/>
      <c r="F31" s="1"/>
      <c r="G31" s="1"/>
      <c r="H31" s="1"/>
      <c r="I31" s="1"/>
    </row>
    <row r="32" spans="1:15" ht="11.25" customHeight="1" x14ac:dyDescent="0.2">
      <c r="B32" s="94"/>
      <c r="C32" s="275"/>
      <c r="G32" s="95"/>
      <c r="H32" s="91"/>
      <c r="I32" s="96"/>
    </row>
    <row r="33" spans="2:9" ht="11.25" customHeight="1" x14ac:dyDescent="0.2">
      <c r="B33" s="94"/>
      <c r="C33" s="275"/>
      <c r="G33" s="95"/>
      <c r="H33" s="91"/>
      <c r="I33" s="96"/>
    </row>
  </sheetData>
  <sheetProtection algorithmName="SHA-512" hashValue="K+fIQiLvIAEKfMMVbOIeNYNTyulwytEFuSfhwUW5yOp9VoZiC75tWVLuBfBwD0OcVYogqyqDSR6LMEDXlX3fPA==" saltValue="HLyao3GiCZSt5PZcGa46ew==" spinCount="100000" sheet="1" objects="1" scenarios="1"/>
  <mergeCells count="32">
    <mergeCell ref="N5:N6"/>
    <mergeCell ref="O5:O6"/>
    <mergeCell ref="A1:O1"/>
    <mergeCell ref="A3:B7"/>
    <mergeCell ref="D3:G3"/>
    <mergeCell ref="I3:K3"/>
    <mergeCell ref="M3:O3"/>
    <mergeCell ref="D4:E4"/>
    <mergeCell ref="D5:D6"/>
    <mergeCell ref="E5:E6"/>
    <mergeCell ref="F5:F6"/>
    <mergeCell ref="G5:G6"/>
    <mergeCell ref="A13:B13"/>
    <mergeCell ref="I5:I6"/>
    <mergeCell ref="J5:J6"/>
    <mergeCell ref="K5:K6"/>
    <mergeCell ref="M5:M6"/>
    <mergeCell ref="A8:B8"/>
    <mergeCell ref="A9:B9"/>
    <mergeCell ref="A10:B10"/>
    <mergeCell ref="A11:B11"/>
    <mergeCell ref="A12:B12"/>
    <mergeCell ref="A22:B22"/>
    <mergeCell ref="A25:B25"/>
    <mergeCell ref="A14:B14"/>
    <mergeCell ref="A15:B15"/>
    <mergeCell ref="A16:B16"/>
    <mergeCell ref="A19:B19"/>
    <mergeCell ref="A20:B20"/>
    <mergeCell ref="A21:B21"/>
    <mergeCell ref="A23:B23"/>
    <mergeCell ref="A24:B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&amp;R&amp;8Pág. &amp;P / &amp;N</oddFooter>
  </headerFooter>
  <ignoredErrors>
    <ignoredError sqref="M11:N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A1:P23"/>
  <sheetViews>
    <sheetView showGridLines="0" zoomScale="80" zoomScaleNormal="80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" defaultRowHeight="17.100000000000001" customHeight="1" x14ac:dyDescent="0.2"/>
  <cols>
    <col min="1" max="1" width="23.75" style="42" customWidth="1"/>
    <col min="2" max="2" width="19.625" style="42" customWidth="1"/>
    <col min="3" max="3" width="0.875" style="276" customWidth="1"/>
    <col min="4" max="4" width="13.625" style="42" customWidth="1"/>
    <col min="5" max="5" width="13.25" style="42" customWidth="1"/>
    <col min="6" max="7" width="13.625" style="46" customWidth="1"/>
    <col min="8" max="8" width="0.875" style="45" customWidth="1"/>
    <col min="9" max="9" width="12.625" style="42" customWidth="1"/>
    <col min="10" max="10" width="13.625" style="46" customWidth="1"/>
    <col min="11" max="11" width="8.875" style="47" bestFit="1" customWidth="1"/>
    <col min="12" max="12" width="0.875" style="48" customWidth="1"/>
    <col min="13" max="13" width="13.375" style="48" bestFit="1" customWidth="1"/>
    <col min="14" max="14" width="11.625" style="42" customWidth="1"/>
    <col min="15" max="15" width="8.875" style="42" bestFit="1" customWidth="1"/>
    <col min="16" max="16384" width="8" style="42"/>
  </cols>
  <sheetData>
    <row r="1" spans="1:16" ht="24.75" customHeight="1" x14ac:dyDescent="0.2">
      <c r="A1" s="394" t="s">
        <v>579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6" ht="17.100000000000001" customHeight="1" x14ac:dyDescent="0.2">
      <c r="A2" s="43" t="s">
        <v>291</v>
      </c>
    </row>
    <row r="3" spans="1:16" s="45" customFormat="1" ht="17.100000000000001" customHeight="1" x14ac:dyDescent="0.2">
      <c r="A3" s="395" t="s">
        <v>0</v>
      </c>
      <c r="B3" s="395"/>
      <c r="C3" s="273"/>
      <c r="D3" s="396" t="s">
        <v>580</v>
      </c>
      <c r="E3" s="396"/>
      <c r="F3" s="396"/>
      <c r="G3" s="396"/>
      <c r="I3" s="396" t="s">
        <v>567</v>
      </c>
      <c r="J3" s="396"/>
      <c r="K3" s="396"/>
      <c r="L3" s="48"/>
      <c r="M3" s="396" t="s">
        <v>581</v>
      </c>
      <c r="N3" s="396"/>
      <c r="O3" s="396"/>
      <c r="P3" s="42"/>
    </row>
    <row r="4" spans="1:16" s="45" customFormat="1" ht="17.100000000000001" customHeight="1" x14ac:dyDescent="0.2">
      <c r="A4" s="395"/>
      <c r="B4" s="395"/>
      <c r="C4" s="273"/>
      <c r="D4" s="408" t="s">
        <v>1</v>
      </c>
      <c r="E4" s="397"/>
      <c r="F4" s="49" t="s">
        <v>2</v>
      </c>
      <c r="G4" s="50" t="s">
        <v>3</v>
      </c>
      <c r="I4" s="268" t="s">
        <v>1</v>
      </c>
      <c r="J4" s="49" t="s">
        <v>2</v>
      </c>
      <c r="K4" s="50" t="s">
        <v>3</v>
      </c>
      <c r="L4" s="48"/>
      <c r="M4" s="266" t="s">
        <v>1</v>
      </c>
      <c r="N4" s="267" t="s">
        <v>2</v>
      </c>
      <c r="O4" s="53" t="s">
        <v>3</v>
      </c>
      <c r="P4" s="42"/>
    </row>
    <row r="5" spans="1:16" s="45" customFormat="1" ht="17.100000000000001" customHeight="1" x14ac:dyDescent="0.2">
      <c r="A5" s="395"/>
      <c r="B5" s="395"/>
      <c r="C5" s="273"/>
      <c r="D5" s="399" t="s">
        <v>4</v>
      </c>
      <c r="E5" s="409" t="s">
        <v>5</v>
      </c>
      <c r="F5" s="402" t="s">
        <v>6</v>
      </c>
      <c r="G5" s="406" t="s">
        <v>560</v>
      </c>
      <c r="I5" s="399" t="s">
        <v>4</v>
      </c>
      <c r="J5" s="402" t="s">
        <v>6</v>
      </c>
      <c r="K5" s="406" t="s">
        <v>560</v>
      </c>
      <c r="L5" s="48"/>
      <c r="M5" s="387" t="s">
        <v>4</v>
      </c>
      <c r="N5" s="392" t="s">
        <v>6</v>
      </c>
      <c r="O5" s="393" t="s">
        <v>560</v>
      </c>
      <c r="P5" s="42"/>
    </row>
    <row r="6" spans="1:16" s="45" customFormat="1" ht="17.100000000000001" customHeight="1" x14ac:dyDescent="0.2">
      <c r="A6" s="395"/>
      <c r="B6" s="395"/>
      <c r="C6" s="273"/>
      <c r="D6" s="400"/>
      <c r="E6" s="410"/>
      <c r="F6" s="403"/>
      <c r="G6" s="407"/>
      <c r="I6" s="400"/>
      <c r="J6" s="403"/>
      <c r="K6" s="407"/>
      <c r="L6" s="48"/>
      <c r="M6" s="387"/>
      <c r="N6" s="392"/>
      <c r="O6" s="393"/>
      <c r="P6" s="42"/>
    </row>
    <row r="7" spans="1:16" s="45" customFormat="1" ht="17.100000000000001" customHeight="1" x14ac:dyDescent="0.2">
      <c r="A7" s="396"/>
      <c r="B7" s="396"/>
      <c r="C7" s="273"/>
      <c r="D7" s="97" t="s">
        <v>7</v>
      </c>
      <c r="E7" s="55" t="s">
        <v>8</v>
      </c>
      <c r="F7" s="56" t="s">
        <v>9</v>
      </c>
      <c r="G7" s="98" t="s">
        <v>10</v>
      </c>
      <c r="I7" s="97" t="s">
        <v>7</v>
      </c>
      <c r="J7" s="56" t="s">
        <v>9</v>
      </c>
      <c r="K7" s="98" t="s">
        <v>10</v>
      </c>
      <c r="L7" s="48"/>
      <c r="M7" s="54" t="s">
        <v>14</v>
      </c>
      <c r="N7" s="60" t="s">
        <v>15</v>
      </c>
      <c r="O7" s="61" t="s">
        <v>16</v>
      </c>
      <c r="P7" s="42"/>
    </row>
    <row r="8" spans="1:16" s="45" customFormat="1" ht="30" customHeight="1" x14ac:dyDescent="0.2">
      <c r="A8" s="412" t="s">
        <v>19</v>
      </c>
      <c r="B8" s="412"/>
      <c r="C8" s="273" t="s">
        <v>443</v>
      </c>
      <c r="D8" s="68">
        <v>12405</v>
      </c>
      <c r="E8" s="70">
        <f>+D8/$D$19</f>
        <v>0.97592636299268354</v>
      </c>
      <c r="F8" s="74">
        <v>3231.99</v>
      </c>
      <c r="G8" s="99"/>
      <c r="I8" s="68">
        <v>11950</v>
      </c>
      <c r="J8" s="74">
        <v>3175.67</v>
      </c>
      <c r="K8" s="99" t="s">
        <v>351</v>
      </c>
      <c r="L8" s="48"/>
      <c r="M8" s="69">
        <f>+D8/I8</f>
        <v>1.0380753138075314</v>
      </c>
      <c r="N8" s="70">
        <f>+F8/J8</f>
        <v>1.0177348402069484</v>
      </c>
      <c r="O8" s="71"/>
      <c r="P8" s="42"/>
    </row>
    <row r="9" spans="1:16" s="45" customFormat="1" ht="30" customHeight="1" x14ac:dyDescent="0.2">
      <c r="A9" s="383" t="s">
        <v>548</v>
      </c>
      <c r="B9" s="383"/>
      <c r="C9" s="273" t="s">
        <v>466</v>
      </c>
      <c r="D9" s="72">
        <v>1134</v>
      </c>
      <c r="E9" s="73">
        <f t="shared" ref="E9:E18" si="0">+D9/$D$19</f>
        <v>8.9214066556525848E-2</v>
      </c>
      <c r="F9" s="74"/>
      <c r="G9" s="100"/>
      <c r="I9" s="72">
        <v>1136</v>
      </c>
      <c r="J9" s="74"/>
      <c r="K9" s="100" t="s">
        <v>505</v>
      </c>
      <c r="L9" s="48"/>
      <c r="M9" s="76">
        <f t="shared" ref="M9:M19" si="1">+D9/I9</f>
        <v>0.99823943661971826</v>
      </c>
      <c r="N9" s="76"/>
      <c r="O9" s="77"/>
      <c r="P9" s="42"/>
    </row>
    <row r="10" spans="1:16" s="45" customFormat="1" ht="30" customHeight="1" x14ac:dyDescent="0.2">
      <c r="A10" s="354" t="s">
        <v>656</v>
      </c>
      <c r="B10" s="354"/>
      <c r="C10" s="273" t="s">
        <v>572</v>
      </c>
      <c r="D10" s="72">
        <v>3</v>
      </c>
      <c r="E10" s="73">
        <f t="shared" si="0"/>
        <v>2.360160490913382E-4</v>
      </c>
      <c r="F10" s="74">
        <v>76.489999999999995</v>
      </c>
      <c r="G10" s="100"/>
      <c r="I10" s="72">
        <v>3</v>
      </c>
      <c r="J10" s="74">
        <v>81.739999999999995</v>
      </c>
      <c r="K10" s="100" t="s">
        <v>351</v>
      </c>
      <c r="L10" s="48"/>
      <c r="M10" s="76"/>
      <c r="N10" s="76"/>
      <c r="O10" s="77"/>
      <c r="P10" s="42"/>
    </row>
    <row r="11" spans="1:16" s="45" customFormat="1" ht="30" customHeight="1" x14ac:dyDescent="0.2">
      <c r="A11" s="383" t="s">
        <v>415</v>
      </c>
      <c r="B11" s="383"/>
      <c r="C11" s="273" t="s">
        <v>474</v>
      </c>
      <c r="D11" s="72">
        <v>15</v>
      </c>
      <c r="E11" s="73">
        <f t="shared" si="0"/>
        <v>1.180080245456691E-3</v>
      </c>
      <c r="F11" s="74"/>
      <c r="G11" s="100"/>
      <c r="I11" s="72">
        <v>20</v>
      </c>
      <c r="J11" s="74"/>
      <c r="K11" s="100" t="s">
        <v>351</v>
      </c>
      <c r="L11" s="48"/>
      <c r="M11" s="76">
        <f t="shared" si="1"/>
        <v>0.75</v>
      </c>
      <c r="N11" s="76"/>
      <c r="O11" s="77"/>
      <c r="P11" s="42"/>
    </row>
    <row r="12" spans="1:16" s="45" customFormat="1" ht="30" customHeight="1" x14ac:dyDescent="0.2">
      <c r="A12" s="383" t="s">
        <v>416</v>
      </c>
      <c r="B12" s="383"/>
      <c r="C12" s="274" t="s">
        <v>475</v>
      </c>
      <c r="D12" s="72">
        <v>624</v>
      </c>
      <c r="E12" s="73">
        <f t="shared" si="0"/>
        <v>4.9091338210998349E-2</v>
      </c>
      <c r="F12" s="74"/>
      <c r="G12" s="100"/>
      <c r="I12" s="72">
        <v>581</v>
      </c>
      <c r="J12" s="74"/>
      <c r="K12" s="100" t="s">
        <v>351</v>
      </c>
      <c r="L12" s="48"/>
      <c r="M12" s="76">
        <f t="shared" si="1"/>
        <v>1.0740103270223753</v>
      </c>
      <c r="N12" s="73"/>
      <c r="O12" s="77"/>
      <c r="P12" s="42"/>
    </row>
    <row r="13" spans="1:16" s="45" customFormat="1" ht="30" customHeight="1" x14ac:dyDescent="0.2">
      <c r="A13" s="383" t="s">
        <v>417</v>
      </c>
      <c r="B13" s="383"/>
      <c r="C13" s="274" t="s">
        <v>476</v>
      </c>
      <c r="D13" s="72">
        <v>101</v>
      </c>
      <c r="E13" s="73">
        <f t="shared" si="0"/>
        <v>7.9458736527417192E-3</v>
      </c>
      <c r="F13" s="74"/>
      <c r="G13" s="100"/>
      <c r="I13" s="72">
        <v>94</v>
      </c>
      <c r="J13" s="74"/>
      <c r="K13" s="100" t="s">
        <v>351</v>
      </c>
      <c r="L13" s="48"/>
      <c r="M13" s="76">
        <f>IFERROR(+D13/I13,"")</f>
        <v>1.074468085106383</v>
      </c>
      <c r="N13" s="73"/>
      <c r="O13" s="77"/>
      <c r="P13" s="42"/>
    </row>
    <row r="14" spans="1:16" s="45" customFormat="1" ht="30" customHeight="1" x14ac:dyDescent="0.2">
      <c r="A14" s="326" t="s">
        <v>549</v>
      </c>
      <c r="B14" s="325"/>
      <c r="C14" s="274" t="s">
        <v>551</v>
      </c>
      <c r="D14" s="72">
        <v>477</v>
      </c>
      <c r="E14" s="73">
        <f t="shared" ref="E14:E15" si="2">+D14/$D$19</f>
        <v>3.7526551805522779E-2</v>
      </c>
      <c r="F14" s="74"/>
      <c r="G14" s="100"/>
      <c r="I14" s="72">
        <v>438</v>
      </c>
      <c r="J14" s="74"/>
      <c r="K14" s="100"/>
      <c r="L14" s="48"/>
      <c r="M14" s="76">
        <f t="shared" ref="M14:M15" si="3">IFERROR(+D14/I14,"")</f>
        <v>1.0890410958904109</v>
      </c>
      <c r="N14" s="73"/>
      <c r="O14" s="77"/>
      <c r="P14" s="42"/>
    </row>
    <row r="15" spans="1:16" s="45" customFormat="1" ht="30" customHeight="1" x14ac:dyDescent="0.2">
      <c r="A15" s="326" t="s">
        <v>550</v>
      </c>
      <c r="B15" s="325"/>
      <c r="C15" s="274" t="s">
        <v>552</v>
      </c>
      <c r="D15" s="72">
        <v>85</v>
      </c>
      <c r="E15" s="73">
        <f t="shared" si="2"/>
        <v>6.6871213909212492E-3</v>
      </c>
      <c r="F15" s="74"/>
      <c r="G15" s="100"/>
      <c r="I15" s="72">
        <v>92</v>
      </c>
      <c r="J15" s="74"/>
      <c r="K15" s="100"/>
      <c r="L15" s="48"/>
      <c r="M15" s="76">
        <f t="shared" si="3"/>
        <v>0.92391304347826086</v>
      </c>
      <c r="N15" s="73"/>
      <c r="O15" s="77"/>
      <c r="P15" s="42"/>
    </row>
    <row r="16" spans="1:16" s="45" customFormat="1" ht="30" customHeight="1" x14ac:dyDescent="0.2">
      <c r="A16" s="383" t="s">
        <v>418</v>
      </c>
      <c r="B16" s="383"/>
      <c r="C16" s="274" t="s">
        <v>477</v>
      </c>
      <c r="D16" s="72">
        <v>12431</v>
      </c>
      <c r="E16" s="73">
        <f t="shared" si="0"/>
        <v>0.97797183541814181</v>
      </c>
      <c r="F16" s="74">
        <v>3274.66</v>
      </c>
      <c r="G16" s="100"/>
      <c r="I16" s="72">
        <v>11977</v>
      </c>
      <c r="J16" s="74">
        <v>3214.67</v>
      </c>
      <c r="K16" s="100" t="s">
        <v>351</v>
      </c>
      <c r="L16" s="48"/>
      <c r="M16" s="76">
        <f t="shared" si="1"/>
        <v>1.0379059864740754</v>
      </c>
      <c r="N16" s="73">
        <f t="shared" ref="N16:N18" si="4">+F16/J16</f>
        <v>1.0186613244905387</v>
      </c>
      <c r="O16" s="78"/>
      <c r="P16" s="42"/>
    </row>
    <row r="17" spans="1:16" s="45" customFormat="1" ht="30" customHeight="1" x14ac:dyDescent="0.2">
      <c r="A17" s="383" t="s">
        <v>419</v>
      </c>
      <c r="B17" s="383"/>
      <c r="C17" s="274" t="s">
        <v>478</v>
      </c>
      <c r="D17" s="72">
        <v>1242</v>
      </c>
      <c r="E17" s="73">
        <f t="shared" si="0"/>
        <v>9.7710644323814017E-2</v>
      </c>
      <c r="F17" s="74">
        <v>325.24</v>
      </c>
      <c r="G17" s="100"/>
      <c r="I17" s="72">
        <v>1201</v>
      </c>
      <c r="J17" s="74">
        <v>319.82</v>
      </c>
      <c r="K17" s="100" t="s">
        <v>351</v>
      </c>
      <c r="L17" s="48"/>
      <c r="M17" s="76">
        <f t="shared" si="1"/>
        <v>1.0341382181515404</v>
      </c>
      <c r="N17" s="73">
        <f t="shared" si="4"/>
        <v>1.0169470327058971</v>
      </c>
      <c r="O17" s="77"/>
      <c r="P17" s="42"/>
    </row>
    <row r="18" spans="1:16" s="45" customFormat="1" ht="30" customHeight="1" x14ac:dyDescent="0.2">
      <c r="A18" s="383" t="s">
        <v>420</v>
      </c>
      <c r="B18" s="383"/>
      <c r="C18" s="274" t="s">
        <v>479</v>
      </c>
      <c r="D18" s="72">
        <v>3133</v>
      </c>
      <c r="E18" s="73">
        <f t="shared" si="0"/>
        <v>0.24647942726772087</v>
      </c>
      <c r="F18" s="74">
        <v>638.64</v>
      </c>
      <c r="G18" s="100"/>
      <c r="I18" s="72">
        <v>3090</v>
      </c>
      <c r="J18" s="74">
        <v>631.41</v>
      </c>
      <c r="K18" s="100" t="s">
        <v>351</v>
      </c>
      <c r="L18" s="48"/>
      <c r="M18" s="76">
        <f t="shared" si="1"/>
        <v>1.0139158576051779</v>
      </c>
      <c r="N18" s="73">
        <f t="shared" si="4"/>
        <v>1.0114505630256094</v>
      </c>
      <c r="O18" s="77"/>
      <c r="P18" s="42"/>
    </row>
    <row r="19" spans="1:16" s="45" customFormat="1" ht="30" customHeight="1" x14ac:dyDescent="0.2">
      <c r="A19" s="411" t="s">
        <v>421</v>
      </c>
      <c r="B19" s="411"/>
      <c r="C19" s="273"/>
      <c r="D19" s="101">
        <v>12711</v>
      </c>
      <c r="E19" s="102" t="s">
        <v>351</v>
      </c>
      <c r="F19" s="103"/>
      <c r="G19" s="104"/>
      <c r="I19" s="101">
        <v>12238</v>
      </c>
      <c r="J19" s="103"/>
      <c r="K19" s="104"/>
      <c r="L19" s="48"/>
      <c r="M19" s="271">
        <f t="shared" si="1"/>
        <v>1.0386501062265077</v>
      </c>
      <c r="N19" s="103"/>
      <c r="O19" s="104"/>
      <c r="P19" s="42"/>
    </row>
    <row r="20" spans="1:16" s="45" customFormat="1" ht="17.100000000000001" customHeight="1" x14ac:dyDescent="0.2">
      <c r="A20" s="105"/>
      <c r="B20" s="105"/>
      <c r="C20" s="277"/>
      <c r="D20" s="90">
        <v>2021</v>
      </c>
      <c r="E20" s="1"/>
      <c r="F20" s="1"/>
      <c r="G20" s="46"/>
      <c r="I20" s="90">
        <v>2020</v>
      </c>
      <c r="J20" s="46"/>
      <c r="K20" s="47"/>
      <c r="L20" s="48"/>
      <c r="M20" s="48"/>
      <c r="N20" s="42"/>
      <c r="O20" s="42"/>
      <c r="P20" s="42"/>
    </row>
    <row r="21" spans="1:16" s="45" customFormat="1" ht="17.100000000000001" customHeight="1" x14ac:dyDescent="0.2">
      <c r="B21" s="1"/>
      <c r="C21" s="107"/>
      <c r="D21" s="1"/>
      <c r="E21" s="1"/>
      <c r="F21" s="1"/>
      <c r="G21" s="1"/>
      <c r="I21" s="42"/>
      <c r="J21" s="46"/>
      <c r="K21" s="47"/>
      <c r="L21" s="48"/>
      <c r="M21" s="48"/>
      <c r="N21" s="42"/>
      <c r="O21" s="42"/>
      <c r="P21" s="42"/>
    </row>
    <row r="22" spans="1:16" s="45" customFormat="1" ht="17.100000000000001" customHeight="1" x14ac:dyDescent="0.2">
      <c r="A22" s="42" t="s">
        <v>29</v>
      </c>
      <c r="B22" s="1"/>
      <c r="C22" s="107"/>
      <c r="D22" s="1"/>
      <c r="E22" s="1"/>
      <c r="F22" s="1"/>
      <c r="G22" s="1"/>
      <c r="I22" s="42"/>
      <c r="J22" s="46"/>
      <c r="K22" s="47"/>
      <c r="L22" s="48"/>
      <c r="M22" s="48"/>
      <c r="N22" s="42"/>
      <c r="O22" s="42"/>
      <c r="P22" s="42"/>
    </row>
    <row r="23" spans="1:16" s="45" customFormat="1" ht="17.100000000000001" customHeight="1" x14ac:dyDescent="0.2">
      <c r="A23" s="93"/>
      <c r="B23" s="94"/>
      <c r="C23" s="275"/>
      <c r="D23" s="42"/>
      <c r="E23" s="42"/>
      <c r="F23" s="46"/>
      <c r="G23" s="95"/>
      <c r="I23" s="42"/>
      <c r="J23" s="46"/>
      <c r="K23" s="47"/>
      <c r="L23" s="48"/>
      <c r="M23" s="48"/>
      <c r="N23" s="42"/>
      <c r="O23" s="42"/>
      <c r="P23" s="42"/>
    </row>
  </sheetData>
  <sheetProtection algorithmName="SHA-512" hashValue="KqgS0PLdeGi38lzdp/NO5tK9SLCHCh8pOilcL3ls/WbpmbK449TuacR0x/6FBl+eeYj0+yflOgN/zQSZkPw6tQ==" saltValue="epkiuSKwhXnALcyrRaNA9g==" spinCount="100000" sheet="1" objects="1" scenarios="1"/>
  <mergeCells count="25">
    <mergeCell ref="A17:B17"/>
    <mergeCell ref="A18:B18"/>
    <mergeCell ref="A19:B19"/>
    <mergeCell ref="A16:B16"/>
    <mergeCell ref="A3:B7"/>
    <mergeCell ref="A8:B8"/>
    <mergeCell ref="A9:B9"/>
    <mergeCell ref="A11:B11"/>
    <mergeCell ref="A12:B12"/>
    <mergeCell ref="A13:B13"/>
    <mergeCell ref="M3:O3"/>
    <mergeCell ref="M5:M6"/>
    <mergeCell ref="N5:N6"/>
    <mergeCell ref="O5:O6"/>
    <mergeCell ref="A1:N1"/>
    <mergeCell ref="I5:I6"/>
    <mergeCell ref="J5:J6"/>
    <mergeCell ref="K5:K6"/>
    <mergeCell ref="I3:K3"/>
    <mergeCell ref="D3:G3"/>
    <mergeCell ref="D4:E4"/>
    <mergeCell ref="D5:D6"/>
    <mergeCell ref="E5:E6"/>
    <mergeCell ref="F5:F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&amp;R&amp;8Pág.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AA1:AD4"/>
  <sheetViews>
    <sheetView showGridLines="0" workbookViewId="0"/>
  </sheetViews>
  <sheetFormatPr defaultRowHeight="12.75" x14ac:dyDescent="0.2"/>
  <cols>
    <col min="1" max="26" width="9" style="1"/>
    <col min="27" max="27" width="13.875" style="1" customWidth="1"/>
    <col min="28" max="28" width="9" style="1"/>
    <col min="29" max="29" width="9.125" style="1" customWidth="1"/>
    <col min="30" max="16384" width="9" style="1"/>
  </cols>
  <sheetData>
    <row r="1" spans="27:30" x14ac:dyDescent="0.2">
      <c r="AA1" s="37" t="str">
        <f>CONCATENATE(AB1,AC1,AD1)</f>
        <v>GRÁFICO 2 - N.º DE CANDIDATURAS, POR AJUDA / APOIO
PU2021/PU2020 - CONTINENTE</v>
      </c>
      <c r="AB1" s="37" t="s">
        <v>583</v>
      </c>
      <c r="AC1" s="107" t="s">
        <v>463</v>
      </c>
      <c r="AD1" s="37" t="s">
        <v>290</v>
      </c>
    </row>
    <row r="2" spans="27:30" x14ac:dyDescent="0.2">
      <c r="AA2" s="37" t="str">
        <f>CONCATENATE(AB2,AC2,AD2)</f>
        <v>GRÁFICO 2 - N.º DE CANDIDATURAS, POR AJUDA / APOIO
PU2021/PU2020 - MADEIRA</v>
      </c>
      <c r="AB2" s="37" t="s">
        <v>583</v>
      </c>
      <c r="AC2" s="107" t="s">
        <v>463</v>
      </c>
      <c r="AD2" s="37" t="s">
        <v>291</v>
      </c>
    </row>
    <row r="3" spans="27:30" x14ac:dyDescent="0.2">
      <c r="AA3" s="107"/>
      <c r="AB3" s="107"/>
      <c r="AC3" s="107"/>
      <c r="AD3" s="107"/>
    </row>
    <row r="4" spans="27:30" x14ac:dyDescent="0.2">
      <c r="AA4" s="2"/>
      <c r="AB4" s="2"/>
    </row>
  </sheetData>
  <sheetProtection algorithmName="SHA-512" hashValue="99Lo1WmEgjCoy89w3lCXvrVsRZbWC5z3HKqxPH60HPPNUx2X8WQQsap9O/x6vDXFZ/UgzoD79FMwISZhTHcR/g==" saltValue="Eboc4z2Vz702h8KctdBvNg==" spinCount="100000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pageSetUpPr fitToPage="1"/>
  </sheetPr>
  <dimension ref="AA1:AD2"/>
  <sheetViews>
    <sheetView showGridLines="0" workbookViewId="0">
      <selection activeCell="P27" sqref="P27"/>
    </sheetView>
  </sheetViews>
  <sheetFormatPr defaultRowHeight="12.75" x14ac:dyDescent="0.2"/>
  <cols>
    <col min="1" max="16384" width="9" style="1"/>
  </cols>
  <sheetData>
    <row r="1" spans="27:30" x14ac:dyDescent="0.2">
      <c r="AA1" s="37" t="str">
        <f>CONCATENATE(AB1,AC1,AD1)</f>
        <v>GRÁFICO 3 - ÁREAS (HA), POR AJUDA / APOIO
PU2021/PU2020 - CONTINENTE</v>
      </c>
      <c r="AB1" s="37" t="s">
        <v>584</v>
      </c>
      <c r="AC1" s="37" t="s">
        <v>463</v>
      </c>
      <c r="AD1" s="37" t="s">
        <v>290</v>
      </c>
    </row>
    <row r="2" spans="27:30" x14ac:dyDescent="0.2">
      <c r="AA2" s="37" t="str">
        <f>CONCATENATE(AB2,AC2,AD2)</f>
        <v>GRÁFICO 3 - ÁREAS (HA), POR AJUDA / APOIO
PU2021/PU2020 - MADEIRA</v>
      </c>
      <c r="AB2" s="37" t="s">
        <v>584</v>
      </c>
      <c r="AC2" s="37" t="s">
        <v>463</v>
      </c>
      <c r="AD2" s="37" t="s">
        <v>291</v>
      </c>
    </row>
  </sheetData>
  <sheetProtection algorithmName="SHA-512" hashValue="t1lNa2moEmeKrEkZBZZpkXKtFIUTL8lNS0J1Z5DvRCzLNKacaA9wzxHZxhz3YDoMMeYs+yg1M2SMfg8jOBlH+g==" saltValue="tPT+AO9iW/0SukxaQOELDg==" spinCount="100000" sheet="1" objects="1" scenarios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Footer>&amp;R&amp;8Pág.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pageSetUpPr fitToPage="1"/>
  </sheetPr>
  <dimension ref="AA1"/>
  <sheetViews>
    <sheetView showGridLines="0" workbookViewId="0"/>
  </sheetViews>
  <sheetFormatPr defaultRowHeight="12.75" x14ac:dyDescent="0.2"/>
  <cols>
    <col min="1" max="16384" width="9" style="1"/>
  </cols>
  <sheetData>
    <row r="1" spans="27:27" x14ac:dyDescent="0.2">
      <c r="AA1" s="107" t="s">
        <v>585</v>
      </c>
    </row>
  </sheetData>
  <sheetProtection algorithmName="SHA-512" hashValue="3nGFyVP3Hr0B0Mv3Z71QpFcU4EbV/EXtUiqY50LLTeYD37W5U8FdsqmEMhHypS88WEeJMhS5qhTWy7UwmnX2BA==" saltValue="wtCI8F+clOAT29TmAuLy9Q==" spinCount="100000" sheet="1" objects="1" scenarios="1"/>
  <printOptions horizontalCentered="1"/>
  <pageMargins left="0.23622047244094491" right="0.23622047244094491" top="1.3385826771653544" bottom="0.74803149606299213" header="0.31496062992125984" footer="0.31496062992125984"/>
  <pageSetup paperSize="9" orientation="portrait" r:id="rId1"/>
  <headerFooter>
    <oddFooter>&amp;R&amp;8Pág.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47</vt:i4>
      </vt:variant>
      <vt:variant>
        <vt:lpstr>Intervalos com nome</vt:lpstr>
      </vt:variant>
      <vt:variant>
        <vt:i4>45</vt:i4>
      </vt:variant>
    </vt:vector>
  </HeadingPairs>
  <TitlesOfParts>
    <vt:vector size="92" baseType="lpstr">
      <vt:lpstr>Indice</vt:lpstr>
      <vt:lpstr>Glossário</vt:lpstr>
      <vt:lpstr>Nota Introdutória</vt:lpstr>
      <vt:lpstr>GRÁFICO01</vt:lpstr>
      <vt:lpstr>QUADRO01 - CONTINENTE</vt:lpstr>
      <vt:lpstr>QUADRO01 - MADEIRA</vt:lpstr>
      <vt:lpstr>GRÁFICO02</vt:lpstr>
      <vt:lpstr>GRÁFICO03</vt:lpstr>
      <vt:lpstr>GRÁFICO04</vt:lpstr>
      <vt:lpstr>QUADRO02 - CONTINENTE</vt:lpstr>
      <vt:lpstr>QUADRO02 - MADEIRA</vt:lpstr>
      <vt:lpstr>QUADRO02 - DRAP</vt:lpstr>
      <vt:lpstr>QUADRO02 - DRAP RPB</vt:lpstr>
      <vt:lpstr>QUADRO02 - DRAP RPA</vt:lpstr>
      <vt:lpstr>QUADRO02 - DRAP AZD</vt:lpstr>
      <vt:lpstr>QUADRO02 - DRAP MAA</vt:lpstr>
      <vt:lpstr>QUADRO02 - DRAP MAA MPB </vt:lpstr>
      <vt:lpstr>QUADRO02 - DRAP MAA CONV. MPB</vt:lpstr>
      <vt:lpstr>QUADRO02- DRAP MAA MPRODI</vt:lpstr>
      <vt:lpstr>QUADRO03 - CONTINENTE</vt:lpstr>
      <vt:lpstr>QUADRO03 - MADEIRA</vt:lpstr>
      <vt:lpstr>QUADRO04 - CONTINENTE</vt:lpstr>
      <vt:lpstr>QUADRO04 - MADEIRA</vt:lpstr>
      <vt:lpstr>QUADRO05 - CONTINENTE</vt:lpstr>
      <vt:lpstr>QUADRO05 - MADEIRA</vt:lpstr>
      <vt:lpstr>QUADRO06</vt:lpstr>
      <vt:lpstr>QUADRO07</vt:lpstr>
      <vt:lpstr>GRÁFICO05</vt:lpstr>
      <vt:lpstr>GRÁFICO06</vt:lpstr>
      <vt:lpstr>GRÁFICO07</vt:lpstr>
      <vt:lpstr>GRÁFICO08</vt:lpstr>
      <vt:lpstr>QUADRO08 - CONTINENTE</vt:lpstr>
      <vt:lpstr>QUADRO08 - MADEIRA</vt:lpstr>
      <vt:lpstr>QUADRO09</vt:lpstr>
      <vt:lpstr>QUADRO10</vt:lpstr>
      <vt:lpstr>QUADRO11</vt:lpstr>
      <vt:lpstr>QUADRO12</vt:lpstr>
      <vt:lpstr>QUADRO13</vt:lpstr>
      <vt:lpstr>QUADRO14</vt:lpstr>
      <vt:lpstr>QUADRO15</vt:lpstr>
      <vt:lpstr>GRÁFICO25</vt:lpstr>
      <vt:lpstr>QUADRO16</vt:lpstr>
      <vt:lpstr>QUADRO17</vt:lpstr>
      <vt:lpstr>QUADRO18</vt:lpstr>
      <vt:lpstr>QUADRO19</vt:lpstr>
      <vt:lpstr>QUADRO20E21</vt:lpstr>
      <vt:lpstr>QUADRO22</vt:lpstr>
      <vt:lpstr>Glossário!Área_de_Impressão</vt:lpstr>
      <vt:lpstr>GRÁFICO01!Área_de_Impressão</vt:lpstr>
      <vt:lpstr>GRÁFICO02!Área_de_Impressão</vt:lpstr>
      <vt:lpstr>GRÁFICO03!Área_de_Impressão</vt:lpstr>
      <vt:lpstr>GRÁFICO04!Área_de_Impressão</vt:lpstr>
      <vt:lpstr>GRÁFICO05!Área_de_Impressão</vt:lpstr>
      <vt:lpstr>GRÁFICO06!Área_de_Impressão</vt:lpstr>
      <vt:lpstr>GRÁFICO07!Área_de_Impressão</vt:lpstr>
      <vt:lpstr>GRÁFICO08!Área_de_Impressão</vt:lpstr>
      <vt:lpstr>GRÁFICO25!Área_de_Impressão</vt:lpstr>
      <vt:lpstr>Indice!Área_de_Impressão</vt:lpstr>
      <vt:lpstr>'Nota Introdutória'!Área_de_Impressão</vt:lpstr>
      <vt:lpstr>'QUADRO01 - CONTINENTE'!Área_de_Impressão</vt:lpstr>
      <vt:lpstr>'QUADRO01 - MADEIRA'!Área_de_Impressão</vt:lpstr>
      <vt:lpstr>'QUADRO02 - MADEIRA'!Área_de_Impressão</vt:lpstr>
      <vt:lpstr>'QUADRO03 - CONTINENTE'!Área_de_Impressão</vt:lpstr>
      <vt:lpstr>'QUADRO03 - MADEIRA'!Área_de_Impressão</vt:lpstr>
      <vt:lpstr>'QUADRO05 - CONTINENTE'!Área_de_Impressão</vt:lpstr>
      <vt:lpstr>'QUADRO05 - MADEIRA'!Área_de_Impressão</vt:lpstr>
      <vt:lpstr>QUADRO09!Área_de_Impressão</vt:lpstr>
      <vt:lpstr>QUADRO10!Área_de_Impressão</vt:lpstr>
      <vt:lpstr>QUADRO11!Área_de_Impressão</vt:lpstr>
      <vt:lpstr>QUADRO12!Área_de_Impressão</vt:lpstr>
      <vt:lpstr>QUADRO13!Área_de_Impressão</vt:lpstr>
      <vt:lpstr>QUADRO14!Área_de_Impressão</vt:lpstr>
      <vt:lpstr>QUADRO17!Área_de_Impressão</vt:lpstr>
      <vt:lpstr>QUADRO18!Área_de_Impressão</vt:lpstr>
      <vt:lpstr>QUADRO20E21!Área_de_Impressão</vt:lpstr>
      <vt:lpstr>QUADRO22!Área_de_Impressão</vt:lpstr>
      <vt:lpstr>MAA_CAB</vt:lpstr>
      <vt:lpstr>Indice!Títulos_de_Impressão</vt:lpstr>
      <vt:lpstr>'QUADRO02 - CONTINENTE'!Títulos_de_Impressão</vt:lpstr>
      <vt:lpstr>'QUADRO02 - DRAP'!Títulos_de_Impressão</vt:lpstr>
      <vt:lpstr>'QUADRO02 - DRAP AZD'!Títulos_de_Impressão</vt:lpstr>
      <vt:lpstr>'QUADRO02 - DRAP MAA'!Títulos_de_Impressão</vt:lpstr>
      <vt:lpstr>'QUADRO02 - DRAP MAA CONV. MPB'!Títulos_de_Impressão</vt:lpstr>
      <vt:lpstr>'QUADRO02 - DRAP MAA MPB '!Títulos_de_Impressão</vt:lpstr>
      <vt:lpstr>'QUADRO02 - DRAP RPA'!Títulos_de_Impressão</vt:lpstr>
      <vt:lpstr>'QUADRO02 - DRAP RPB'!Títulos_de_Impressão</vt:lpstr>
      <vt:lpstr>'QUADRO02 - MADEIRA'!Títulos_de_Impressão</vt:lpstr>
      <vt:lpstr>'QUADRO02- DRAP MAA MPRODI'!Títulos_de_Impressão</vt:lpstr>
      <vt:lpstr>QUADRO06!Títulos_de_Impressão</vt:lpstr>
      <vt:lpstr>QUADRO07!Títulos_de_Impressão</vt:lpstr>
      <vt:lpstr>'QUADRO08 - CONTINENTE'!Títulos_de_Impressão</vt:lpstr>
      <vt:lpstr>'QUADRO08 - MADEIRA'!Títulos_de_Impressão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2022-01-14T16:56:25Z</cp:lastPrinted>
  <dcterms:created xsi:type="dcterms:W3CDTF">2015-07-16T14:05:30Z</dcterms:created>
  <dcterms:modified xsi:type="dcterms:W3CDTF">2022-01-17T10:42:28Z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604af3f7-38eb-4971-82f2-757453cbd42e</vt:lpwstr>
  </property>
  <property fmtid="{D5CDD505-2E9C-101B-9397-08002B2CF9AE}" pid="3" name="ESRI_WORKBOOK_ID">
    <vt:lpwstr>0157a63612014e0bbc59be0022e34fb1</vt:lpwstr>
  </property>
</Properties>
</file>